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Šios_darbaknygės" defaultThemeVersion="166925"/>
  <mc:AlternateContent xmlns:mc="http://schemas.openxmlformats.org/markup-compatibility/2006">
    <mc:Choice Requires="x15">
      <x15ac:absPath xmlns:x15ac="http://schemas.microsoft.com/office/spreadsheetml/2010/11/ac" url="C:\Users\Nele\Documents\2023 - 2027 STRATEGINIS PLANAS\ADMINISTRAVIMAS\KVIETIMAS KELM-LEADER-03-7\"/>
    </mc:Choice>
  </mc:AlternateContent>
  <xr:revisionPtr revIDLastSave="0" documentId="8_{B0564B74-EB38-4719-96BD-511D44007049}"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120" yWindow="-120" windowWidth="29040" windowHeight="15720"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'10'!$A$1:$N$16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'8'!$A$1:$P$35</definedName>
    <definedName name="_xlnm.Print_Area" localSheetId="13">'9.1'!$A$1:$L$66</definedName>
    <definedName name="_xlnm.Print_Area" localSheetId="14">'9.2'!$A$1:$L$27</definedName>
    <definedName name="_xlnm.Print_Area" localSheetId="15">'9.3'!$A$1:$L$64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40" i="15"/>
  <c r="G40" i="15"/>
  <c r="H40" i="15"/>
  <c r="I40" i="15"/>
  <c r="J40" i="15"/>
  <c r="K40" i="15"/>
  <c r="L40" i="15"/>
  <c r="F39" i="15"/>
  <c r="G39" i="15"/>
  <c r="H39" i="15"/>
  <c r="I39" i="15"/>
  <c r="J39" i="15"/>
  <c r="K39" i="15"/>
  <c r="L39" i="15"/>
  <c r="F38" i="15"/>
  <c r="G38" i="15"/>
  <c r="H38" i="15"/>
  <c r="I38" i="15"/>
  <c r="J38" i="15"/>
  <c r="K38" i="15"/>
  <c r="L38" i="15"/>
  <c r="F37" i="15"/>
  <c r="G37" i="15"/>
  <c r="H37" i="15"/>
  <c r="I37" i="15"/>
  <c r="J37" i="15"/>
  <c r="K37" i="15"/>
  <c r="L37" i="15"/>
  <c r="F31" i="15"/>
  <c r="G31" i="15"/>
  <c r="H31" i="15"/>
  <c r="I31" i="15"/>
  <c r="J31" i="15"/>
  <c r="K31" i="15"/>
  <c r="L31"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9" i="15"/>
  <c r="G9" i="15"/>
  <c r="H9" i="15"/>
  <c r="I9" i="15"/>
  <c r="J9" i="15"/>
  <c r="K9" i="15"/>
  <c r="L9" i="15"/>
  <c r="F21" i="14"/>
  <c r="G21" i="14"/>
  <c r="H21" i="14"/>
  <c r="I21" i="14"/>
  <c r="J21" i="14"/>
  <c r="K21" i="14"/>
  <c r="L21" i="14"/>
  <c r="F16" i="14"/>
  <c r="G16" i="14"/>
  <c r="H16" i="14"/>
  <c r="I16" i="14"/>
  <c r="J16" i="14"/>
  <c r="K16" i="14"/>
  <c r="L16" i="14"/>
  <c r="F15" i="14"/>
  <c r="G15" i="14"/>
  <c r="H15" i="14"/>
  <c r="I15" i="14"/>
  <c r="J15" i="14"/>
  <c r="K15" i="14"/>
  <c r="L15" i="14"/>
  <c r="F12" i="14"/>
  <c r="G12" i="14"/>
  <c r="H12" i="14"/>
  <c r="I12" i="14"/>
  <c r="J12" i="14"/>
  <c r="K12" i="14"/>
  <c r="L12"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11" i="13"/>
  <c r="G11" i="13"/>
  <c r="H11" i="13"/>
  <c r="I11" i="13"/>
  <c r="J11" i="13"/>
  <c r="K11" i="13"/>
  <c r="L11" i="13"/>
  <c r="I10" i="13"/>
  <c r="I8" i="13" s="1"/>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14" i="7"/>
  <c r="F14" i="7"/>
  <c r="G14" i="7"/>
  <c r="H14" i="7"/>
  <c r="I14" i="7"/>
  <c r="J14" i="7"/>
  <c r="K14" i="7"/>
  <c r="E12" i="7"/>
  <c r="F12" i="7"/>
  <c r="G12" i="7"/>
  <c r="H12" i="7"/>
  <c r="I12" i="7"/>
  <c r="J12" i="7"/>
  <c r="K12" i="7"/>
  <c r="E6" i="7"/>
  <c r="F6" i="7"/>
  <c r="G6" i="7"/>
  <c r="H6" i="7"/>
  <c r="I6" i="7"/>
  <c r="J6" i="7"/>
  <c r="K6" i="7"/>
  <c r="F69" i="10"/>
  <c r="G69" i="10"/>
  <c r="H69" i="10"/>
  <c r="I69" i="10"/>
  <c r="J69" i="10"/>
  <c r="K69" i="10"/>
  <c r="L69" i="10"/>
  <c r="F68" i="10"/>
  <c r="G68" i="10"/>
  <c r="H68" i="10"/>
  <c r="I68" i="10"/>
  <c r="J68" i="10"/>
  <c r="K68" i="10"/>
  <c r="L68" i="10"/>
  <c r="F67" i="10"/>
  <c r="G67" i="10"/>
  <c r="H67" i="10"/>
  <c r="I67" i="10"/>
  <c r="J67" i="10"/>
  <c r="K67" i="10"/>
  <c r="L67" i="10"/>
  <c r="F66" i="10"/>
  <c r="G66" i="10"/>
  <c r="H66" i="10"/>
  <c r="I66" i="10"/>
  <c r="J66" i="10"/>
  <c r="K66" i="10"/>
  <c r="L66" i="10"/>
  <c r="F65" i="10"/>
  <c r="G65" i="10"/>
  <c r="H65" i="10"/>
  <c r="I65" i="10"/>
  <c r="J65" i="10"/>
  <c r="K65" i="10"/>
  <c r="L65" i="10"/>
  <c r="F64" i="10"/>
  <c r="G64" i="10"/>
  <c r="H64" i="10"/>
  <c r="I64" i="10"/>
  <c r="J64" i="10"/>
  <c r="K64" i="10"/>
  <c r="L64" i="10"/>
  <c r="F63" i="10"/>
  <c r="G63" i="10"/>
  <c r="H63" i="10"/>
  <c r="I63" i="10"/>
  <c r="J63" i="10"/>
  <c r="K63" i="10"/>
  <c r="L63" i="10"/>
  <c r="F62" i="10"/>
  <c r="G62" i="10"/>
  <c r="H62" i="10"/>
  <c r="I62" i="10"/>
  <c r="J62" i="10"/>
  <c r="K62" i="10"/>
  <c r="L62" i="10"/>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F9" i="10"/>
  <c r="F6" i="10"/>
  <c r="E6" i="10"/>
  <c r="E9"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F7" i="14" l="1"/>
  <c r="F14" i="14" s="1"/>
  <c r="F17" i="14" s="1"/>
  <c r="F22" i="14" s="1"/>
  <c r="L7" i="14"/>
  <c r="L14" i="14" s="1"/>
  <c r="L17" i="14" s="1"/>
  <c r="L22" i="14" s="1"/>
  <c r="L23" i="14" s="1"/>
  <c r="L24" i="14" s="1"/>
  <c r="I7" i="14"/>
  <c r="I14" i="14" s="1"/>
  <c r="I17" i="14" s="1"/>
  <c r="I22" i="14" s="1"/>
  <c r="I23" i="14" s="1"/>
  <c r="I24" i="14" s="1"/>
  <c r="H7" i="14"/>
  <c r="H14" i="14" s="1"/>
  <c r="H17" i="14" s="1"/>
  <c r="H22" i="14" s="1"/>
  <c r="L10" i="13"/>
  <c r="L8" i="13" s="1"/>
  <c r="I51" i="15"/>
  <c r="K51" i="15"/>
  <c r="G51" i="15"/>
  <c r="K7" i="14"/>
  <c r="K14" i="14" s="1"/>
  <c r="K17" i="14" s="1"/>
  <c r="K22" i="14" s="1"/>
  <c r="K23" i="14" s="1"/>
  <c r="K24" i="14" s="1"/>
  <c r="J7" i="14"/>
  <c r="J14" i="14" s="1"/>
  <c r="J17" i="14" s="1"/>
  <c r="J22" i="14" s="1"/>
  <c r="J23" i="14" s="1"/>
  <c r="J24" i="14" s="1"/>
  <c r="H50" i="13"/>
  <c r="G50" i="13"/>
  <c r="F51" i="13"/>
  <c r="F50" i="13" s="1"/>
  <c r="J57" i="13"/>
  <c r="J50" i="13" s="1"/>
  <c r="I50" i="13"/>
  <c r="K50" i="13"/>
  <c r="J10" i="13"/>
  <c r="J8" i="13" s="1"/>
  <c r="H10" i="13"/>
  <c r="H8" i="13" s="1"/>
  <c r="F10" i="13"/>
  <c r="F8" i="13" s="1"/>
  <c r="K10" i="13"/>
  <c r="K8" i="13" s="1"/>
  <c r="G10" i="13"/>
  <c r="G8" i="13" s="1"/>
  <c r="G7" i="6"/>
  <c r="G8" i="14" s="1"/>
  <c r="G7" i="14" s="1"/>
  <c r="G14" i="14" s="1"/>
  <c r="G17" i="14" s="1"/>
  <c r="G22" i="14" s="1"/>
  <c r="G23" i="14" s="1"/>
  <c r="G24" i="14" s="1"/>
  <c r="I6" i="6"/>
  <c r="H6" i="6"/>
  <c r="K6" i="6"/>
  <c r="J6" i="6"/>
  <c r="L20" i="15"/>
  <c r="G7" i="16" l="1"/>
  <c r="G8" i="15"/>
  <c r="G29" i="15" s="1"/>
  <c r="G46" i="13"/>
  <c r="H23" i="14"/>
  <c r="H24" i="14" s="1"/>
  <c r="L7" i="16"/>
  <c r="L8" i="15"/>
  <c r="L46" i="13"/>
  <c r="K7" i="16"/>
  <c r="K8" i="15"/>
  <c r="K29" i="15" s="1"/>
  <c r="K46" i="13"/>
  <c r="F23" i="14"/>
  <c r="F24" i="14" s="1"/>
  <c r="I46" i="13"/>
  <c r="I7" i="16"/>
  <c r="I8" i="15"/>
  <c r="I29" i="15" s="1"/>
  <c r="J7" i="16"/>
  <c r="J8" i="15"/>
  <c r="J29" i="15" s="1"/>
  <c r="J46" i="13"/>
  <c r="J13" i="25"/>
  <c r="K13" i="25"/>
  <c r="A9" i="29"/>
  <c r="B86" i="24"/>
  <c r="B85" i="24"/>
  <c r="B87" i="24"/>
  <c r="D62" i="10"/>
  <c r="C6" i="7"/>
  <c r="C32" i="7"/>
  <c r="D29" i="7"/>
  <c r="C29" i="7"/>
  <c r="D21" i="7"/>
  <c r="C21" i="7"/>
  <c r="E32" i="7"/>
  <c r="J32" i="7"/>
  <c r="K32" i="7"/>
  <c r="A32" i="7"/>
  <c r="B32" i="7"/>
  <c r="D32" i="7"/>
  <c r="D31" i="7"/>
  <c r="C31" i="7"/>
  <c r="A8" i="29"/>
  <c r="H46" i="13" l="1"/>
  <c r="H7" i="16"/>
  <c r="H8" i="15"/>
  <c r="H29" i="15" s="1"/>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E4" i="7" s="1"/>
  <c r="D10" i="25"/>
  <c r="E10" i="25" s="1"/>
  <c r="D4" i="16"/>
  <c r="E5" i="6"/>
  <c r="E4" i="10"/>
  <c r="F4" i="10" s="1"/>
  <c r="E29" i="12"/>
  <c r="E15" i="12"/>
  <c r="E6" i="15"/>
  <c r="E6" i="14"/>
  <c r="F6" i="14" s="1"/>
  <c r="G6" i="14" s="1"/>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F4" i="7" l="1"/>
  <c r="G4" i="7" s="1"/>
  <c r="H4" i="7" s="1"/>
  <c r="I4" i="7" s="1"/>
  <c r="J4" i="7" s="1"/>
  <c r="K4" i="7" s="1"/>
  <c r="F29" i="12"/>
  <c r="G29" i="12" s="1"/>
  <c r="H29" i="12" s="1"/>
  <c r="H6" i="14"/>
  <c r="I6" i="14" s="1"/>
  <c r="J6" i="14" s="1"/>
  <c r="K6" i="14" s="1"/>
  <c r="L6" i="14" s="1"/>
  <c r="G4" i="10"/>
  <c r="E4" i="16"/>
  <c r="F4" i="16" s="1"/>
  <c r="G6" i="13"/>
  <c r="F15" i="12"/>
  <c r="F5" i="6"/>
  <c r="F6" i="15"/>
  <c r="F10" i="25"/>
  <c r="G10" i="25" s="1"/>
  <c r="H10" i="25" s="1"/>
  <c r="I10" i="25" s="1"/>
  <c r="E27" i="15"/>
  <c r="E23" i="15"/>
  <c r="E15" i="15"/>
  <c r="E39" i="15"/>
  <c r="D39" i="15"/>
  <c r="E38" i="15"/>
  <c r="D37" i="15"/>
  <c r="E37" i="15"/>
  <c r="D10" i="15"/>
  <c r="E10" i="15"/>
  <c r="E21" i="14"/>
  <c r="E11" i="15" s="1"/>
  <c r="D21" i="14"/>
  <c r="D11" i="15" s="1"/>
  <c r="I29" i="12" l="1"/>
  <c r="G6" i="15"/>
  <c r="G15" i="12"/>
  <c r="H15" i="12" s="1"/>
  <c r="H6" i="13"/>
  <c r="I6" i="13" s="1"/>
  <c r="J6" i="13" s="1"/>
  <c r="K6" i="13" s="1"/>
  <c r="L6" i="13" s="1"/>
  <c r="H4" i="10"/>
  <c r="I4" i="10" s="1"/>
  <c r="J4" i="10" s="1"/>
  <c r="K4" i="10" s="1"/>
  <c r="L4" i="10" s="1"/>
  <c r="G4" i="16"/>
  <c r="G5" i="6"/>
  <c r="J10" i="25"/>
  <c r="K10" i="25" s="1"/>
  <c r="C13" i="6"/>
  <c r="H5" i="6" l="1"/>
  <c r="I5" i="6" s="1"/>
  <c r="J5" i="6" s="1"/>
  <c r="I15" i="12"/>
  <c r="J15" i="12" s="1"/>
  <c r="H4" i="16"/>
  <c r="I4" i="16" s="1"/>
  <c r="J4" i="16" s="1"/>
  <c r="H6" i="15"/>
  <c r="J29" i="12"/>
  <c r="K29" i="12"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H58" i="15" l="1"/>
  <c r="H47" i="15" s="1"/>
  <c r="H60" i="15" s="1"/>
  <c r="H62" i="15" s="1"/>
  <c r="L29" i="12"/>
  <c r="K5" i="6"/>
  <c r="L5" i="6" s="1"/>
  <c r="I6" i="15"/>
  <c r="K4" i="16"/>
  <c r="L4" i="16" s="1"/>
  <c r="K15" i="12"/>
  <c r="L15" i="12"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58" i="15" l="1"/>
  <c r="G58" i="15"/>
  <c r="H5" i="16"/>
  <c r="I58" i="15"/>
  <c r="J6" i="15"/>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G47" i="15" l="1"/>
  <c r="G60" i="15" s="1"/>
  <c r="G62" i="15" s="1"/>
  <c r="G5" i="16"/>
  <c r="F47" i="15"/>
  <c r="F60" i="15" s="1"/>
  <c r="F62" i="15" s="1"/>
  <c r="F5" i="16"/>
  <c r="I47" i="15"/>
  <c r="I60" i="15" s="1"/>
  <c r="I62" i="15" s="1"/>
  <c r="I5" i="16"/>
  <c r="J58" i="15"/>
  <c r="K6" i="15"/>
  <c r="P9" i="6"/>
  <c r="T8" i="6"/>
  <c r="F41" i="11"/>
  <c r="H32" i="11"/>
  <c r="R86" i="6"/>
  <c r="R79" i="6"/>
  <c r="R74" i="6"/>
  <c r="R67" i="6"/>
  <c r="R61" i="6"/>
  <c r="R56" i="6"/>
  <c r="R43" i="6"/>
  <c r="R37" i="6"/>
  <c r="R30" i="6"/>
  <c r="R23" i="6"/>
  <c r="A8" i="6"/>
  <c r="P5" i="12"/>
  <c r="O6" i="16"/>
  <c r="O7" i="16"/>
  <c r="L6" i="15" l="1"/>
  <c r="L58" i="15" s="1"/>
  <c r="L47" i="15" s="1"/>
  <c r="L60" i="15" s="1"/>
  <c r="K58" i="15"/>
  <c r="J47" i="15"/>
  <c r="J60" i="15" s="1"/>
  <c r="J62" i="15" s="1"/>
  <c r="J5" i="16"/>
  <c r="P10" i="6"/>
  <c r="T9" i="6"/>
  <c r="J46" i="11"/>
  <c r="H46" i="11" s="1"/>
  <c r="F55" i="11"/>
  <c r="R80" i="6"/>
  <c r="R68" i="6"/>
  <c r="R62" i="6"/>
  <c r="R44" i="6"/>
  <c r="A9" i="6"/>
  <c r="E17" i="12"/>
  <c r="D61" i="10"/>
  <c r="D24" i="10"/>
  <c r="K47" i="15" l="1"/>
  <c r="K60" i="15" s="1"/>
  <c r="K62" i="15" s="1"/>
  <c r="K5" i="16"/>
  <c r="P11" i="6"/>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42" i="15"/>
  <c r="D42" i="15"/>
  <c r="F28" i="13"/>
  <c r="E28" i="13"/>
  <c r="D28" i="13"/>
  <c r="F21" i="13"/>
  <c r="E21" i="13"/>
  <c r="D21" i="13"/>
  <c r="E9" i="6"/>
  <c r="D9" i="6"/>
  <c r="E15" i="6"/>
  <c r="C14" i="6"/>
  <c r="G55" i="10" l="1"/>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H6" i="10"/>
  <c r="H9" i="10" s="1"/>
  <c r="I6" i="10" s="1"/>
  <c r="I9" i="10" s="1"/>
  <c r="J6" i="10" s="1"/>
  <c r="J9" i="10" s="1"/>
  <c r="D12" i="13"/>
  <c r="D10" i="13" s="1"/>
  <c r="D8" i="13" s="1"/>
  <c r="C6" i="11"/>
  <c r="E47" i="11"/>
  <c r="D8" i="14"/>
  <c r="E6" i="6"/>
  <c r="E65" i="10"/>
  <c r="G30" i="12" l="1"/>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K6" i="10"/>
  <c r="K9" i="10" s="1"/>
  <c r="P15" i="6"/>
  <c r="A14" i="6"/>
  <c r="T14" i="6"/>
  <c r="D12" i="14"/>
  <c r="D7" i="14"/>
  <c r="E64" i="10"/>
  <c r="E68" i="10"/>
  <c r="H30" i="12" l="1"/>
  <c r="H33" i="12" s="1"/>
  <c r="I30" i="12" s="1"/>
  <c r="I33" i="12" s="1"/>
  <c r="J30" i="12" s="1"/>
  <c r="J33" i="12" s="1"/>
  <c r="K16" i="12"/>
  <c r="L45" i="10"/>
  <c r="K35" i="10"/>
  <c r="K38" i="10" s="1"/>
  <c r="L31" i="10"/>
  <c r="L34" i="10" s="1"/>
  <c r="L6" i="10"/>
  <c r="L9" i="10" s="1"/>
  <c r="L29" i="15"/>
  <c r="P16" i="6"/>
  <c r="A15" i="6"/>
  <c r="T15" i="6"/>
  <c r="E69" i="10"/>
  <c r="G11" i="10"/>
  <c r="G14" i="10" s="1"/>
  <c r="E10" i="13"/>
  <c r="E8" i="13" s="1"/>
  <c r="G15" i="10"/>
  <c r="G18" i="10" s="1"/>
  <c r="L62" i="15" l="1"/>
  <c r="L5" i="16"/>
  <c r="K30" i="12"/>
  <c r="K33" i="12" s="1"/>
  <c r="K23" i="12"/>
  <c r="L16" i="12" s="1"/>
  <c r="L23" i="12" s="1"/>
  <c r="L48" i="10"/>
  <c r="L35" i="10"/>
  <c r="P17" i="6"/>
  <c r="T16" i="6"/>
  <c r="A16" i="6"/>
  <c r="L30" i="12" l="1"/>
  <c r="L38" i="10"/>
  <c r="P18" i="6"/>
  <c r="T17" i="6"/>
  <c r="A17" i="6"/>
  <c r="H11" i="10"/>
  <c r="H14" i="10" s="1"/>
  <c r="I11" i="10" s="1"/>
  <c r="I14" i="10" s="1"/>
  <c r="J11" i="10" s="1"/>
  <c r="J14" i="10" s="1"/>
  <c r="H15" i="10"/>
  <c r="H18" i="10" s="1"/>
  <c r="I15" i="10" s="1"/>
  <c r="I18" i="10" s="1"/>
  <c r="J15" i="10" s="1"/>
  <c r="J18" i="10" s="1"/>
  <c r="L33" i="12" l="1"/>
  <c r="K11" i="10"/>
  <c r="K14" i="10" s="1"/>
  <c r="K15" i="10"/>
  <c r="K18" i="10" s="1"/>
  <c r="P19" i="6"/>
  <c r="T18" i="6"/>
  <c r="A18" i="6"/>
  <c r="P20" i="6" l="1"/>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G34" i="13"/>
  <c r="G2" i="13" s="1"/>
  <c r="G2" i="15" s="1"/>
  <c r="G8" i="16"/>
  <c r="H34" i="13"/>
  <c r="H6" i="16" s="1"/>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J34" i="13"/>
  <c r="J8" i="16"/>
  <c r="L34" i="13"/>
  <c r="L8" i="16"/>
  <c r="K2" i="14"/>
  <c r="K2" i="15"/>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<sst xmlns="http://schemas.openxmlformats.org/spreadsheetml/2006/main" count="1456" uniqueCount="988">
  <si>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</si>
  <si>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</si>
  <si>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</si>
  <si>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</si>
  <si>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</si>
  <si>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</si>
  <si>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</si>
  <si>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</si>
  <si>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</si>
  <si>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</si>
  <si>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</si>
  <si>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</si>
  <si>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</si>
  <si>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</si>
  <si>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</si>
  <si>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</si>
  <si>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</si>
  <si>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</si>
  <si>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</si>
  <si>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</si>
  <si>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</si>
  <si>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</si>
  <si>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</si>
  <si>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</si>
  <si>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</si>
  <si>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</si>
  <si>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</si>
  <si>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</si>
  <si>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</si>
  <si>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</si>
  <si>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</si>
  <si>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</si>
  <si>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</si>
  <si>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</si>
  <si>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</si>
  <si>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</si>
  <si>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</si>
  <si>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</si>
  <si>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</si>
  <si>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</si>
  <si>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</si>
  <si>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</si>
  <si>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</si>
  <si>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</si>
  <si>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</si>
  <si>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</si>
  <si>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</si>
  <si>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</si>
  <si>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</si>
  <si>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</si>
  <si>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</si>
  <si>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</si>
  <si>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</si>
  <si>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</si>
  <si>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</si>
  <si>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</si>
  <si>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</si>
  <si>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</si>
  <si>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</si>
  <si>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</si>
  <si>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</si>
  <si>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</si>
  <si>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</si>
  <si>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</si>
  <si>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</si>
  <si>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</si>
  <si>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</si>
  <si>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</si>
  <si>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</si>
  <si>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</si>
  <si>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</si>
  <si>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</si>
  <si>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</si>
  <si>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</si>
  <si>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</si>
  <si>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</si>
  <si>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</si>
  <si>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</si>
  <si>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</si>
  <si>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</si>
  <si>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</si>
  <si>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</si>
  <si>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</si>
  <si>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</si>
  <si>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</si>
  <si>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</si>
  <si>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</si>
  <si>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</si>
  <si>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</si>
  <si>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</si>
  <si>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</si>
  <si>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</si>
  <si>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</si>
  <si>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</si>
  <si>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</si>
  <si>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</si>
  <si>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</si>
  <si>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</si>
  <si>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</si>
  <si>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</si>
  <si>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</si>
  <si>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</si>
  <si>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</si>
  <si>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</si>
  <si>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</si>
  <si>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</si>
  <si>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</si>
  <si>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</si>
  <si>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</si>
  <si>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</si>
  <si>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</si>
  <si>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</si>
  <si>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</si>
  <si>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</si>
  <si>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</si>
  <si>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</si>
  <si>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</si>
  <si>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</si>
  <si>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</si>
  <si>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</si>
  <si>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</si>
  <si>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</si>
  <si>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</si>
  <si>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</si>
  <si>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</si>
  <si>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</si>
  <si>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</si>
  <si>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</si>
  <si>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</si>
  <si>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</si>
  <si>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</si>
  <si>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</si>
  <si>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</si>
  <si>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</si>
  <si>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</si>
  <si>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</si>
  <si>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</si>
  <si>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</si>
  <si>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</si>
  <si>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</si>
  <si>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</si>
  <si>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</si>
  <si>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</si>
  <si>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</si>
  <si>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</si>
  <si>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</si>
  <si>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</si>
  <si>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</si>
  <si>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</si>
  <si>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</si>
  <si>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</si>
  <si>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</si>
  <si>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</si>
  <si>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</si>
  <si>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</si>
  <si>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</si>
  <si>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</si>
  <si>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</si>
  <si>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</si>
  <si>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</si>
  <si>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</si>
  <si>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</si>
  <si>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</si>
  <si>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</si>
  <si>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</si>
  <si>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</si>
  <si>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</si>
  <si>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</si>
  <si>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</si>
  <si>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</si>
  <si>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</si>
  <si>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</si>
  <si>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</si>
  <si>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</si>
  <si>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</si>
  <si>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</si>
  <si>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</si>
  <si>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</si>
  <si>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</si>
  <si>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</si>
  <si>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</si>
  <si>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</si>
  <si>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</si>
  <si>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</si>
  <si>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</si>
  <si>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</si>
  <si>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</si>
  <si>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</si>
  <si>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</si>
  <si>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</si>
  <si>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</si>
  <si>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</si>
  <si>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</si>
  <si>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</si>
  <si>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</si>
  <si>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</si>
  <si>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</si>
  <si>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</si>
  <si>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</si>
  <si>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</si>
  <si>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</si>
  <si>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</si>
  <si>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</si>
  <si>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</si>
  <si>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</si>
  <si>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</si>
  <si>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</si>
  <si>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</si>
  <si>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</si>
  <si>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</si>
  <si>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</si>
  <si>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</si>
  <si>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</si>
  <si>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</si>
  <si>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</si>
  <si>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</si>
  <si>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</si>
  <si>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</si>
  <si>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</si>
  <si>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</si>
  <si>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</si>
  <si>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</si>
  <si>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</si>
  <si>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</si>
  <si>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</si>
  <si>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</si>
  <si>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</si>
  <si>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</si>
  <si>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</si>
  <si>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</si>
  <si>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</si>
  <si>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</si>
  <si>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</si>
  <si>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</si>
  <si>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</si>
  <si>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</si>
  <si>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</si>
  <si>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</si>
  <si>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</si>
  <si>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</si>
  <si>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</si>
  <si>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</si>
  <si>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</si>
  <si>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</si>
  <si>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</si>
  <si>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</si>
  <si>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</si>
  <si>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</si>
  <si>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</si>
  <si>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</si>
  <si>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</si>
  <si>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</si>
  <si>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</si>
  <si>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</si>
  <si>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</si>
  <si>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</si>
  <si>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</si>
  <si>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</si>
  <si>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</si>
  <si>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</si>
  <si>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</si>
  <si>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</si>
  <si>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</si>
  <si>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</si>
  <si>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</si>
  <si>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</si>
  <si>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</si>
  <si>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</si>
  <si>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</si>
  <si>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</si>
  <si>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</si>
  <si>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</si>
  <si>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</si>
  <si>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</si>
  <si>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</si>
  <si>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</si>
  <si>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</si>
  <si>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</si>
  <si>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</si>
  <si>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</si>
  <si>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</si>
  <si>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</si>
  <si>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</si>
  <si>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</si>
  <si>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</si>
  <si>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</si>
  <si>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</si>
  <si>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</si>
  <si>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</si>
  <si>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</si>
  <si>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</si>
  <si>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</si>
  <si>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</si>
  <si>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</si>
  <si>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</si>
  <si>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</si>
  <si>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</si>
  <si>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</si>
  <si>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</si>
  <si>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</si>
  <si>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</si>
  <si>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</si>
  <si>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</si>
  <si>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</si>
  <si>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</si>
  <si>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</si>
  <si>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</si>
  <si>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</si>
  <si>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</si>
  <si>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</si>
  <si>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</si>
  <si>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</si>
  <si>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</si>
  <si>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</si>
  <si>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</si>
  <si>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</si>
  <si>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</si>
  <si>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</si>
  <si>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</si>
  <si>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</si>
  <si>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</si>
  <si>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</si>
  <si>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</si>
  <si>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</si>
  <si>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</si>
  <si>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</si>
  <si>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</si>
  <si>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</si>
  <si>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</si>
  <si>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</si>
  <si>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</si>
  <si>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</si>
  <si>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</si>
  <si>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</si>
  <si>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</si>
  <si>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</si>
  <si>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</si>
  <si>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</si>
  <si>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</si>
  <si>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</si>
  <si>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</si>
  <si>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</si>
  <si>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</si>
  <si>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</si>
  <si>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</si>
  <si>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</si>
  <si>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</si>
  <si>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</si>
  <si>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</si>
  <si>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</si>
  <si>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</si>
  <si>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</si>
  <si>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</si>
  <si>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</si>
  <si>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</si>
  <si>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</si>
  <si>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</si>
  <si>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</si>
  <si>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</si>
  <si>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</si>
  <si>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</si>
  <si>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</si>
  <si>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</si>
  <si>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</si>
  <si>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</si>
  <si>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</si>
  <si>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</si>
  <si>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</si>
  <si>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</si>
  <si>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</si>
  <si>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</si>
  <si>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</si>
  <si>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</si>
  <si>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</si>
  <si>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</si>
  <si>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</si>
  <si>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</si>
  <si>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</si>
  <si>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</si>
  <si>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</si>
  <si>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</si>
  <si>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</si>
  <si>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</si>
  <si>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</si>
  <si>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</si>
  <si>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</si>
  <si>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</si>
  <si>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</si>
  <si>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</si>
  <si>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</si>
  <si>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</si>
  <si>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</si>
  <si>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</si>
  <si>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</si>
  <si>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</si>
  <si>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</si>
  <si>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</si>
  <si>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</si>
  <si>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</si>
  <si>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</si>
  <si>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</si>
  <si>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</si>
  <si>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</si>
  <si>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</si>
  <si>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</si>
  <si>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</si>
  <si>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</si>
  <si>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</si>
  <si>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</si>
  <si>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</si>
  <si>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</si>
  <si>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</si>
  <si>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</si>
  <si>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</si>
  <si>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</si>
  <si>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</si>
  <si>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</si>
  <si>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</si>
  <si>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</si>
  <si>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</si>
  <si>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</si>
  <si>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</si>
  <si>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</si>
  <si>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</si>
  <si>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</si>
  <si>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</si>
  <si>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</si>
  <si>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</si>
  <si>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</si>
  <si>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</si>
  <si>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</si>
  <si>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</si>
  <si>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</si>
  <si>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</si>
  <si>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</si>
  <si>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</si>
  <si>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</si>
  <si>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</si>
  <si>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</si>
  <si>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</si>
  <si>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</si>
  <si>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</si>
  <si>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</si>
  <si>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</si>
  <si>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</si>
  <si>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</si>
  <si>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</si>
  <si>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</si>
  <si>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</si>
  <si>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</si>
  <si>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</si>
  <si>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</si>
  <si>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</si>
  <si>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</si>
  <si>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</si>
  <si>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</si>
  <si>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</si>
  <si>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</si>
  <si>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</si>
  <si>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</si>
  <si>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</si>
  <si>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</si>
  <si>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</si>
  <si>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</si>
  <si>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</si>
  <si>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</si>
  <si>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</si>
  <si>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</si>
  <si>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</si>
  <si>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</si>
  <si>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</si>
  <si>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</si>
  <si>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</si>
  <si>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</si>
  <si>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</si>
  <si>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</si>
  <si>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</si>
  <si>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</si>
  <si>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</si>
  <si>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</si>
  <si>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</si>
  <si>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</si>
  <si>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</si>
  <si>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</si>
  <si>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</si>
  <si>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</si>
  <si>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</si>
  <si>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</si>
  <si>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</si>
  <si>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</si>
  <si>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</si>
  <si>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</si>
  <si>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</si>
  <si>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</si>
  <si>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</si>
  <si>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</si>
  <si>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</si>
  <si>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</si>
  <si>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</si>
  <si>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</si>
  <si>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</si>
  <si>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</si>
  <si>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</si>
  <si>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</si>
  <si>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</si>
  <si>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</si>
  <si>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</si>
  <si>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</si>
  <si>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</si>
  <si>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</si>
  <si>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</si>
  <si>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</si>
  <si>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</si>
  <si>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</si>
  <si>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</si>
  <si>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</si>
  <si>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</si>
  <si>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</si>
  <si>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</si>
  <si>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</si>
  <si>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</si>
  <si>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</si>
  <si>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</si>
  <si>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</si>
  <si>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</si>
  <si>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</si>
  <si>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</si>
  <si>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</si>
  <si>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</si>
  <si>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</si>
  <si>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</si>
  <si>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</si>
  <si>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</si>
  <si>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</si>
  <si>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</si>
  <si>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</si>
  <si>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</si>
  <si>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</si>
  <si>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</si>
  <si>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</si>
  <si>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</si>
  <si>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</si>
  <si>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</si>
  <si>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</si>
  <si>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</si>
  <si>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</si>
  <si>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</si>
  <si>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</si>
  <si>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</si>
  <si>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</si>
  <si>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</si>
  <si>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</si>
  <si>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</si>
  <si>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</si>
  <si>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</si>
  <si>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</si>
  <si>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</si>
  <si>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</si>
  <si>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</si>
  <si>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</si>
  <si>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</si>
  <si>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</si>
  <si>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</si>
  <si>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</si>
  <si>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</si>
  <si>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</si>
  <si>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</si>
  <si>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</si>
  <si>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</si>
  <si>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</si>
  <si>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</si>
  <si>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</si>
  <si>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</si>
  <si>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</si>
  <si>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</si>
  <si>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</si>
  <si>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</si>
  <si>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</si>
  <si>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</si>
  <si>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</si>
  <si>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</si>
  <si>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</si>
  <si>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</si>
  <si>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</si>
  <si>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</si>
  <si>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</si>
  <si>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</si>
  <si>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</si>
  <si>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</si>
  <si>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</si>
  <si>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</si>
  <si>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</si>
  <si>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</si>
  <si>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</si>
  <si>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</si>
  <si>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</si>
  <si>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</si>
  <si>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</si>
  <si>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</si>
  <si>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</si>
  <si>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</si>
  <si>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</si>
  <si>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</si>
  <si>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</si>
  <si>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</si>
  <si>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</si>
  <si>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</si>
  <si>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</si>
  <si>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</si>
  <si>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</si>
  <si>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</si>
  <si>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</si>
  <si>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</si>
  <si>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</si>
  <si>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</si>
  <si>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</si>
  <si>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</si>
  <si>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</si>
  <si>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</si>
  <si>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</si>
  <si>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</si>
  <si>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</si>
  <si>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</si>
  <si>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</si>
  <si>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</si>
  <si>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</si>
  <si>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</si>
  <si>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</si>
  <si>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</si>
  <si>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</si>
  <si>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</si>
  <si>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</si>
  <si>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</si>
  <si>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</si>
  <si>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</si>
  <si>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</si>
  <si>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</si>
  <si>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</si>
  <si>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</si>
  <si>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</si>
  <si>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</si>
  <si>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</si>
  <si>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</si>
  <si>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</si>
  <si>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</si>
  <si>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</si>
  <si>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</si>
  <si>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</si>
  <si>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</si>
  <si>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</si>
  <si>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</si>
  <si>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</si>
  <si>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</si>
  <si>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</si>
  <si>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</si>
  <si>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</si>
  <si>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</si>
  <si>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</si>
  <si>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</si>
  <si>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</si>
  <si>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</si>
  <si>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</si>
  <si>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</si>
  <si>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</si>
  <si>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</si>
  <si>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</si>
  <si>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</si>
  <si>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</si>
  <si>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</si>
  <si>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</si>
  <si>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</si>
  <si>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</si>
  <si>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</si>
  <si>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</si>
  <si>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</si>
  <si>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</si>
  <si>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</si>
  <si>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</si>
  <si>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</si>
  <si>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</si>
  <si>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</si>
  <si>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</si>
  <si>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</si>
  <si>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</si>
  <si>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</si>
  <si>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</si>
  <si>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</si>
  <si>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</si>
  <si>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</si>
  <si>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</si>
  <si>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</si>
  <si>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</si>
  <si>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</si>
  <si>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</si>
  <si>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</si>
  <si>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</si>
  <si>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</si>
  <si>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</si>
  <si>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</si>
  <si>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</si>
  <si>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</si>
  <si>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</si>
  <si>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</si>
  <si>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</si>
  <si>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</si>
  <si>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</si>
  <si>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</si>
  <si>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</si>
  <si>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</si>
  <si>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</si>
  <si>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</si>
  <si>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</si>
  <si>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</si>
  <si>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</si>
  <si>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</si>
  <si>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</si>
  <si>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</si>
  <si>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</si>
  <si>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</si>
  <si>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</si>
  <si>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</si>
  <si>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</si>
  <si>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</si>
  <si>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</si>
  <si>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</si>
  <si>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</si>
  <si>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</si>
  <si>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</si>
  <si>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</si>
  <si>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</si>
  <si>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</si>
  <si>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</si>
  <si>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</si>
  <si>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</si>
  <si>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</si>
  <si>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</si>
  <si>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</si>
  <si>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</si>
  <si>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</si>
  <si>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</si>
  <si>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</si>
  <si>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</si>
  <si>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</si>
  <si>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</si>
  <si>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</si>
  <si>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</si>
  <si>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</si>
  <si>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</si>
  <si>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</si>
  <si>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</si>
  <si>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</si>
  <si>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</si>
  <si>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</si>
  <si>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</si>
  <si>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</si>
  <si>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</si>
  <si>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</si>
  <si>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</si>
  <si>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</si>
  <si>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</si>
  <si>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</si>
  <si>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</si>
  <si>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</si>
  <si>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</si>
  <si>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</si>
  <si>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</si>
  <si>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</si>
  <si>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</si>
  <si>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</si>
  <si>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</si>
  <si>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</si>
  <si>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</si>
  <si>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</si>
  <si>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</si>
  <si>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</si>
  <si>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</si>
  <si>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</si>
  <si>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</si>
  <si>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</si>
  <si>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</si>
  <si>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</si>
  <si>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</si>
  <si>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</si>
  <si>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</si>
  <si>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</si>
  <si>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</si>
  <si>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</si>
  <si>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</si>
  <si>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</si>
  <si>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</si>
  <si>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</si>
  <si>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</si>
  <si>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</si>
  <si>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</si>
  <si>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</si>
  <si>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</si>
  <si>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</si>
  <si>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</si>
  <si>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</si>
  <si>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</si>
  <si>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</si>
  <si>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</si>
  <si>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</si>
  <si>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</si>
  <si>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</si>
  <si>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</si>
  <si>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</si>
  <si>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</si>
  <si>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</si>
  <si>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</si>
  <si>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</si>
  <si>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</si>
  <si>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</si>
  <si>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</si>
  <si>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</si>
  <si>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</si>
  <si>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</si>
  <si>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</si>
  <si>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</si>
  <si>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</si>
  <si>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</si>
  <si>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</si>
  <si>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</si>
  <si>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</si>
  <si>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</si>
  <si>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</si>
  <si>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</si>
  <si>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</si>
  <si>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</si>
  <si>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</si>
  <si>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</si>
  <si>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</si>
  <si>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</si>
  <si>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</si>
  <si>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</si>
  <si>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</si>
  <si>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</si>
  <si>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</si>
  <si>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</si>
  <si>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</si>
  <si>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</si>
  <si>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</si>
  <si>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</si>
  <si>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</si>
  <si>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</si>
  <si>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</si>
  <si>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</si>
  <si>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</si>
  <si>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</si>
  <si>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</si>
  <si>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</si>
  <si>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</si>
  <si>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</si>
  <si>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</si>
  <si>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</si>
  <si>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</si>
  <si>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</si>
  <si>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</si>
  <si>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</si>
  <si>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</si>
  <si>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</si>
  <si>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</si>
  <si>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</si>
  <si>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</si>
  <si>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</si>
  <si>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</si>
  <si>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</si>
  <si>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</si>
  <si>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</si>
  <si>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</si>
  <si>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</si>
  <si>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</si>
  <si>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</si>
  <si>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</si>
  <si>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</si>
  <si>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</si>
  <si>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</si>
  <si>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</si>
  <si>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</si>
  <si>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</si>
  <si>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</si>
  <si>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</si>
  <si>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</si>
  <si>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</si>
  <si>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</si>
  <si>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</si>
  <si>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</si>
  <si>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</si>
  <si>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</si>
  <si>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</si>
  <si>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</si>
  <si>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</si>
  <si>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</si>
  <si>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</si>
  <si>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</si>
  <si>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</si>
  <si>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</si>
  <si>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</si>
  <si>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</si>
  <si>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</si>
  <si>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</si>
  <si>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</si>
  <si>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</si>
  <si>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</si>
  <si>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</si>
  <si>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</si>
  <si>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</si>
  <si>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</si>
  <si>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</si>
  <si>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</si>
  <si>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</si>
  <si>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</si>
  <si>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</si>
  <si>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</si>
  <si>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</si>
  <si>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</si>
  <si>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</si>
  <si>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</si>
  <si>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</si>
  <si>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</si>
  <si>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</si>
  <si>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</si>
  <si>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</si>
  <si>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</si>
  <si>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</si>
  <si>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</si>
  <si>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</si>
  <si>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</si>
  <si>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</si>
  <si>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</si>
  <si>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</si>
  <si>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</si>
  <si>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</si>
  <si>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</si>
  <si>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</si>
  <si>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</si>
  <si>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</si>
  <si>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</si>
  <si>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</si>
  <si>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</si>
  <si>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</si>
  <si>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</si>
  <si>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</si>
  <si>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</si>
  <si>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</si>
  <si>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</si>
  <si>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</si>
  <si>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</si>
  <si>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</si>
  <si>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</si>
  <si>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</si>
  <si>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</si>
  <si>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</si>
  <si>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</si>
  <si>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</si>
  <si>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</si>
  <si>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</si>
  <si>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</si>
  <si>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</si>
  <si>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</si>
  <si>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</si>
  <si>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</si>
  <si>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</si>
  <si>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</si>
  <si>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</si>
  <si>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</si>
  <si>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</si>
  <si>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</si>
  <si>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</si>
  <si>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</si>
  <si>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</si>
  <si>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</si>
  <si>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</si>
  <si>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</si>
  <si>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</si>
  <si>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</si>
  <si>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</si>
  <si>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</si>
  <si>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</si>
  <si>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</si>
  <si>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</si>
  <si>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</si>
  <si>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</si>
  <si>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</si>
  <si>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</si>
  <si>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</si>
  <si>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2025-07-30 Nr. FR-2156</t>
  </si>
  <si>
    <t>VERSLO PLANAS, TEIKIAMAS PAGAL KELMĖS KRAŠTO PARTNERYSTĖS VIETOS VEIKLOS GRUPĖS VIETOS PLĖTROS STRATEGIJOS PRIEMONĘ „KAIMO EKONOMIKOS RE-KREACIJA“ Nr. KELM-LEADER-20VVG-03-01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</si>
</sst>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7">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topLeftCell="A53"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785</v>
      </c>
      <c r="D12" t="s">
        <v>786</v>
      </c>
      <c r="E12" t="s">
        <v>748</v>
      </c>
      <c r="H12" t="s">
        <v>92</v>
      </c>
    </row>
    <row r="13" spans="1:8" x14ac:dyDescent="0.25">
      <c r="A13" t="s">
        <v>786</v>
      </c>
      <c r="B13" t="s">
        <v>787</v>
      </c>
      <c r="D13" t="s">
        <v>0</v>
      </c>
      <c r="E13" t="s">
        <v>859</v>
      </c>
      <c r="G13" t="s">
        <v>93</v>
      </c>
      <c r="H13" t="s">
        <v>94</v>
      </c>
    </row>
    <row r="14" spans="1:8" x14ac:dyDescent="0.25">
      <c r="A14" t="s">
        <v>788</v>
      </c>
      <c r="B14" t="s">
        <v>789</v>
      </c>
      <c r="D14" t="s">
        <v>7</v>
      </c>
      <c r="E14" t="s">
        <v>749</v>
      </c>
      <c r="G14" t="s">
        <v>786</v>
      </c>
      <c r="H14" t="s">
        <v>95</v>
      </c>
    </row>
    <row r="15" spans="1:8" x14ac:dyDescent="0.25">
      <c r="A15" t="s">
        <v>790</v>
      </c>
      <c r="B15" t="s">
        <v>791</v>
      </c>
      <c r="D15" t="s">
        <v>244</v>
      </c>
      <c r="E15" t="s">
        <v>860</v>
      </c>
      <c r="G15" t="s">
        <v>0</v>
      </c>
      <c r="H15" t="s">
        <v>876</v>
      </c>
    </row>
    <row r="16" spans="1:8" x14ac:dyDescent="0.25">
      <c r="A16" t="s">
        <v>792</v>
      </c>
      <c r="B16" t="s">
        <v>793</v>
      </c>
      <c r="D16" t="s">
        <v>245</v>
      </c>
      <c r="E16" t="s">
        <v>750</v>
      </c>
      <c r="G16" t="s">
        <v>7</v>
      </c>
      <c r="H16" t="s">
        <v>877</v>
      </c>
    </row>
    <row r="17" spans="1:8" x14ac:dyDescent="0.25">
      <c r="A17" t="s">
        <v>794</v>
      </c>
      <c r="B17" t="s">
        <v>795</v>
      </c>
      <c r="D17" t="s">
        <v>8</v>
      </c>
      <c r="E17" t="s">
        <v>751</v>
      </c>
      <c r="G17" t="s">
        <v>8</v>
      </c>
      <c r="H17" t="s">
        <v>878</v>
      </c>
    </row>
    <row r="18" spans="1:8" x14ac:dyDescent="0.25">
      <c r="A18" t="s">
        <v>796</v>
      </c>
      <c r="B18" t="s">
        <v>797</v>
      </c>
      <c r="D18" t="s">
        <v>806</v>
      </c>
      <c r="E18" t="s">
        <v>752</v>
      </c>
      <c r="G18" t="s">
        <v>806</v>
      </c>
      <c r="H18" t="s">
        <v>97</v>
      </c>
    </row>
    <row r="19" spans="1:8" x14ac:dyDescent="0.25">
      <c r="A19" t="s">
        <v>798</v>
      </c>
      <c r="B19" t="s">
        <v>799</v>
      </c>
      <c r="D19" t="s">
        <v>0</v>
      </c>
      <c r="E19" t="s">
        <v>753</v>
      </c>
      <c r="G19" t="s">
        <v>0</v>
      </c>
      <c r="H19" t="s">
        <v>98</v>
      </c>
    </row>
    <row r="20" spans="1:8" x14ac:dyDescent="0.25">
      <c r="A20" t="s">
        <v>800</v>
      </c>
      <c r="B20" t="s">
        <v>801</v>
      </c>
      <c r="D20" t="s">
        <v>7</v>
      </c>
      <c r="E20" t="s">
        <v>754</v>
      </c>
      <c r="G20" t="s">
        <v>7</v>
      </c>
      <c r="H20" t="s">
        <v>39</v>
      </c>
    </row>
    <row r="21" spans="1:8" x14ac:dyDescent="0.25">
      <c r="A21" t="s">
        <v>802</v>
      </c>
      <c r="B21" t="s">
        <v>803</v>
      </c>
      <c r="D21" t="s">
        <v>8</v>
      </c>
      <c r="E21" t="s">
        <v>755</v>
      </c>
      <c r="G21" t="s">
        <v>8</v>
      </c>
      <c r="H21" t="s">
        <v>56</v>
      </c>
    </row>
    <row r="22" spans="1:8" x14ac:dyDescent="0.25">
      <c r="A22" t="s">
        <v>804</v>
      </c>
      <c r="B22" t="s">
        <v>805</v>
      </c>
      <c r="D22" t="s">
        <v>246</v>
      </c>
      <c r="E22" t="s">
        <v>756</v>
      </c>
      <c r="G22" t="s">
        <v>101</v>
      </c>
      <c r="H22" t="s">
        <v>40</v>
      </c>
    </row>
    <row r="23" spans="1:8" x14ac:dyDescent="0.25">
      <c r="A23" t="s">
        <v>806</v>
      </c>
      <c r="B23" t="s">
        <v>807</v>
      </c>
      <c r="D23" t="s">
        <v>339</v>
      </c>
      <c r="E23" t="s">
        <v>757</v>
      </c>
      <c r="G23" t="s">
        <v>9</v>
      </c>
      <c r="H23" t="s">
        <v>879</v>
      </c>
    </row>
    <row r="24" spans="1:8" x14ac:dyDescent="0.25">
      <c r="A24" t="s">
        <v>808</v>
      </c>
      <c r="B24" t="s">
        <v>809</v>
      </c>
      <c r="D24" t="s">
        <v>861</v>
      </c>
      <c r="E24" t="s">
        <v>758</v>
      </c>
      <c r="G24" t="s">
        <v>21</v>
      </c>
      <c r="H24" t="s">
        <v>762</v>
      </c>
    </row>
    <row r="25" spans="1:8" x14ac:dyDescent="0.25">
      <c r="A25" t="s">
        <v>810</v>
      </c>
      <c r="B25" t="s">
        <v>811</v>
      </c>
      <c r="D25" t="s">
        <v>862</v>
      </c>
      <c r="E25" t="s">
        <v>863</v>
      </c>
      <c r="G25" t="s">
        <v>34</v>
      </c>
      <c r="H25" t="s">
        <v>880</v>
      </c>
    </row>
    <row r="26" spans="1:8" x14ac:dyDescent="0.25">
      <c r="A26" t="s">
        <v>812</v>
      </c>
      <c r="B26" t="s">
        <v>813</v>
      </c>
      <c r="D26" t="s">
        <v>864</v>
      </c>
      <c r="E26" t="s">
        <v>865</v>
      </c>
      <c r="G26" t="s">
        <v>808</v>
      </c>
      <c r="H26" t="s">
        <v>100</v>
      </c>
    </row>
    <row r="27" spans="1:8" x14ac:dyDescent="0.25">
      <c r="A27" t="s">
        <v>814</v>
      </c>
      <c r="B27" t="s">
        <v>815</v>
      </c>
      <c r="D27" t="s">
        <v>866</v>
      </c>
      <c r="E27" t="s">
        <v>867</v>
      </c>
      <c r="G27" t="s">
        <v>0</v>
      </c>
      <c r="H27" s="268" t="s">
        <v>881</v>
      </c>
    </row>
    <row r="28" spans="1:8" x14ac:dyDescent="0.25">
      <c r="A28" t="s">
        <v>816</v>
      </c>
      <c r="B28" t="s">
        <v>817</v>
      </c>
      <c r="D28" t="s">
        <v>868</v>
      </c>
      <c r="E28" t="s">
        <v>869</v>
      </c>
      <c r="G28" t="s">
        <v>7</v>
      </c>
      <c r="H28" s="268" t="s">
        <v>882</v>
      </c>
    </row>
    <row r="29" spans="1:8" x14ac:dyDescent="0.25">
      <c r="A29" t="s">
        <v>818</v>
      </c>
      <c r="B29" t="s">
        <v>819</v>
      </c>
      <c r="D29" t="s">
        <v>870</v>
      </c>
      <c r="E29" t="s">
        <v>871</v>
      </c>
      <c r="G29" t="s">
        <v>104</v>
      </c>
      <c r="H29" t="s">
        <v>105</v>
      </c>
    </row>
    <row r="30" spans="1:8" x14ac:dyDescent="0.25">
      <c r="A30" t="s">
        <v>820</v>
      </c>
      <c r="B30" t="s">
        <v>821</v>
      </c>
      <c r="D30" t="s">
        <v>872</v>
      </c>
      <c r="E30" t="s">
        <v>873</v>
      </c>
      <c r="G30" t="s">
        <v>786</v>
      </c>
      <c r="H30" t="s">
        <v>883</v>
      </c>
    </row>
    <row r="31" spans="1:8" x14ac:dyDescent="0.25">
      <c r="A31" t="s">
        <v>822</v>
      </c>
      <c r="B31" t="s">
        <v>823</v>
      </c>
      <c r="D31" t="s">
        <v>874</v>
      </c>
      <c r="E31" t="s">
        <v>875</v>
      </c>
      <c r="G31" t="s">
        <v>0</v>
      </c>
      <c r="H31" t="s">
        <v>763</v>
      </c>
    </row>
    <row r="32" spans="1:8" x14ac:dyDescent="0.25">
      <c r="A32" t="s">
        <v>824</v>
      </c>
      <c r="B32" t="s">
        <v>825</v>
      </c>
      <c r="D32" t="s">
        <v>808</v>
      </c>
      <c r="E32" t="s">
        <v>759</v>
      </c>
      <c r="G32" t="s">
        <v>7</v>
      </c>
      <c r="H32" t="s">
        <v>764</v>
      </c>
    </row>
    <row r="33" spans="1:9" x14ac:dyDescent="0.25">
      <c r="A33" t="s">
        <v>826</v>
      </c>
      <c r="B33" t="s">
        <v>827</v>
      </c>
      <c r="D33" t="s">
        <v>834</v>
      </c>
      <c r="E33" t="s">
        <v>760</v>
      </c>
      <c r="G33" t="s">
        <v>8</v>
      </c>
      <c r="H33" t="s">
        <v>765</v>
      </c>
    </row>
    <row r="34" spans="1:9" x14ac:dyDescent="0.25">
      <c r="A34" t="s">
        <v>828</v>
      </c>
      <c r="B34" t="s">
        <v>829</v>
      </c>
      <c r="D34" t="s">
        <v>836</v>
      </c>
      <c r="E34" t="s">
        <v>761</v>
      </c>
      <c r="G34" t="s">
        <v>806</v>
      </c>
      <c r="H34" t="s">
        <v>884</v>
      </c>
    </row>
    <row r="35" spans="1:9" x14ac:dyDescent="0.25">
      <c r="A35" t="s">
        <v>104</v>
      </c>
      <c r="B35" t="s">
        <v>830</v>
      </c>
      <c r="G35" t="s">
        <v>0</v>
      </c>
      <c r="H35" t="s">
        <v>885</v>
      </c>
    </row>
    <row r="36" spans="1:9" x14ac:dyDescent="0.25">
      <c r="A36" t="s">
        <v>786</v>
      </c>
      <c r="B36" t="s">
        <v>831</v>
      </c>
      <c r="G36" t="s">
        <v>7</v>
      </c>
      <c r="H36" t="s">
        <v>113</v>
      </c>
    </row>
    <row r="37" spans="1:9" x14ac:dyDescent="0.25">
      <c r="A37" t="s">
        <v>806</v>
      </c>
      <c r="B37" t="s">
        <v>832</v>
      </c>
      <c r="G37" t="s">
        <v>808</v>
      </c>
      <c r="H37" t="s">
        <v>886</v>
      </c>
    </row>
    <row r="38" spans="1:9" x14ac:dyDescent="0.25">
      <c r="A38" t="s">
        <v>808</v>
      </c>
      <c r="B38" t="s">
        <v>833</v>
      </c>
      <c r="G38" t="s">
        <v>0</v>
      </c>
      <c r="H38" t="s">
        <v>887</v>
      </c>
    </row>
    <row r="39" spans="1:9" x14ac:dyDescent="0.25">
      <c r="A39" t="s">
        <v>834</v>
      </c>
      <c r="B39" t="s">
        <v>835</v>
      </c>
      <c r="G39" t="s">
        <v>7</v>
      </c>
      <c r="H39" t="s">
        <v>888</v>
      </c>
    </row>
    <row r="40" spans="1:9" x14ac:dyDescent="0.25">
      <c r="A40" t="s">
        <v>836</v>
      </c>
      <c r="B40" t="s">
        <v>837</v>
      </c>
      <c r="G40" t="s">
        <v>8</v>
      </c>
      <c r="H40" t="s">
        <v>889</v>
      </c>
    </row>
    <row r="41" spans="1:9" x14ac:dyDescent="0.25">
      <c r="A41" t="s">
        <v>838</v>
      </c>
      <c r="B41" t="s">
        <v>839</v>
      </c>
      <c r="G41" t="s">
        <v>834</v>
      </c>
      <c r="H41" t="s">
        <v>115</v>
      </c>
    </row>
    <row r="42" spans="1:9" x14ac:dyDescent="0.25">
      <c r="A42" t="s">
        <v>840</v>
      </c>
      <c r="B42" t="s">
        <v>841</v>
      </c>
      <c r="H42" t="s">
        <v>890</v>
      </c>
    </row>
    <row r="43" spans="1:9" x14ac:dyDescent="0.25">
      <c r="A43" t="s">
        <v>116</v>
      </c>
      <c r="B43" t="s">
        <v>842</v>
      </c>
    </row>
    <row r="44" spans="1:9" x14ac:dyDescent="0.25">
      <c r="A44" t="s">
        <v>786</v>
      </c>
      <c r="B44" t="s">
        <v>843</v>
      </c>
      <c r="H44" t="s">
        <v>119</v>
      </c>
    </row>
    <row r="45" spans="1:9" x14ac:dyDescent="0.25">
      <c r="A45" t="s">
        <v>806</v>
      </c>
      <c r="B45" t="s">
        <v>844</v>
      </c>
      <c r="G45" t="s">
        <v>116</v>
      </c>
      <c r="H45" t="s">
        <v>121</v>
      </c>
    </row>
    <row r="46" spans="1:9" x14ac:dyDescent="0.25">
      <c r="A46" t="s">
        <v>808</v>
      </c>
      <c r="B46" t="s">
        <v>845</v>
      </c>
      <c r="G46" t="s">
        <v>786</v>
      </c>
      <c r="H46" t="s">
        <v>122</v>
      </c>
      <c r="I46" t="s">
        <v>855</v>
      </c>
    </row>
    <row r="47" spans="1:9" x14ac:dyDescent="0.25">
      <c r="A47" t="s">
        <v>834</v>
      </c>
      <c r="B47" t="s">
        <v>846</v>
      </c>
      <c r="G47" t="s">
        <v>806</v>
      </c>
      <c r="H47" t="s">
        <v>127</v>
      </c>
      <c r="I47" t="s">
        <v>128</v>
      </c>
    </row>
    <row r="48" spans="1:9" x14ac:dyDescent="0.25">
      <c r="A48" t="s">
        <v>836</v>
      </c>
      <c r="B48" t="s">
        <v>847</v>
      </c>
      <c r="G48" t="s">
        <v>808</v>
      </c>
      <c r="H48" t="s">
        <v>858</v>
      </c>
      <c r="I48" t="s">
        <v>856</v>
      </c>
    </row>
    <row r="49" spans="1:9" x14ac:dyDescent="0.25">
      <c r="A49" t="s">
        <v>838</v>
      </c>
      <c r="B49" t="s">
        <v>848</v>
      </c>
      <c r="G49" t="s">
        <v>834</v>
      </c>
      <c r="H49" t="s">
        <v>891</v>
      </c>
      <c r="I49" t="s">
        <v>857</v>
      </c>
    </row>
    <row r="50" spans="1:9" x14ac:dyDescent="0.25">
      <c r="A50" t="s">
        <v>840</v>
      </c>
      <c r="B50" t="s">
        <v>849</v>
      </c>
      <c r="G50" t="s">
        <v>0</v>
      </c>
      <c r="H50" t="s">
        <v>766</v>
      </c>
    </row>
    <row r="51" spans="1:9" x14ac:dyDescent="0.25">
      <c r="A51" t="s">
        <v>120</v>
      </c>
      <c r="B51" t="s">
        <v>850</v>
      </c>
      <c r="G51" t="s">
        <v>7</v>
      </c>
      <c r="H51" t="s">
        <v>767</v>
      </c>
    </row>
    <row r="52" spans="1:9" x14ac:dyDescent="0.25">
      <c r="A52" t="s">
        <v>786</v>
      </c>
      <c r="B52" t="s">
        <v>851</v>
      </c>
      <c r="G52" t="s">
        <v>120</v>
      </c>
      <c r="H52" t="s">
        <v>768</v>
      </c>
    </row>
    <row r="53" spans="1:9" x14ac:dyDescent="0.25">
      <c r="A53" t="s">
        <v>806</v>
      </c>
      <c r="B53" t="s">
        <v>852</v>
      </c>
      <c r="G53" t="s">
        <v>0</v>
      </c>
      <c r="H53" t="s">
        <v>892</v>
      </c>
    </row>
    <row r="54" spans="1:9" x14ac:dyDescent="0.25">
      <c r="A54" t="s">
        <v>808</v>
      </c>
      <c r="B54" t="s">
        <v>853</v>
      </c>
      <c r="G54" t="s">
        <v>7</v>
      </c>
      <c r="H54" t="s">
        <v>769</v>
      </c>
    </row>
    <row r="55" spans="1:9" x14ac:dyDescent="0.25">
      <c r="G55" t="s">
        <v>244</v>
      </c>
      <c r="H55" t="s">
        <v>770</v>
      </c>
    </row>
    <row r="56" spans="1:9" x14ac:dyDescent="0.25">
      <c r="G56" t="s">
        <v>245</v>
      </c>
      <c r="H56" t="s">
        <v>771</v>
      </c>
    </row>
    <row r="57" spans="1:9" x14ac:dyDescent="0.25">
      <c r="G57" t="s">
        <v>8</v>
      </c>
      <c r="H57" t="s">
        <v>772</v>
      </c>
    </row>
    <row r="58" spans="1:9" x14ac:dyDescent="0.25">
      <c r="G58" t="s">
        <v>101</v>
      </c>
      <c r="H58" t="s">
        <v>773</v>
      </c>
    </row>
    <row r="59" spans="1:9" x14ac:dyDescent="0.25">
      <c r="G59" t="s">
        <v>132</v>
      </c>
      <c r="H59" t="s">
        <v>137</v>
      </c>
    </row>
    <row r="60" spans="1:9" x14ac:dyDescent="0.25">
      <c r="G60" t="s">
        <v>786</v>
      </c>
      <c r="H60" t="s">
        <v>774</v>
      </c>
    </row>
    <row r="61" spans="1:9" x14ac:dyDescent="0.25">
      <c r="G61" t="s">
        <v>0</v>
      </c>
      <c r="H61" t="s">
        <v>775</v>
      </c>
    </row>
    <row r="62" spans="1:9" x14ac:dyDescent="0.25">
      <c r="G62" t="s">
        <v>7</v>
      </c>
      <c r="H62" t="s">
        <v>776</v>
      </c>
    </row>
    <row r="63" spans="1:9" x14ac:dyDescent="0.25">
      <c r="G63" t="s">
        <v>806</v>
      </c>
      <c r="H63" t="s">
        <v>777</v>
      </c>
    </row>
    <row r="64" spans="1:9" x14ac:dyDescent="0.25">
      <c r="G64" t="s">
        <v>0</v>
      </c>
      <c r="H64" t="s">
        <v>780</v>
      </c>
    </row>
    <row r="65" spans="7:8" x14ac:dyDescent="0.25">
      <c r="G65" t="s">
        <v>7</v>
      </c>
      <c r="H65" t="s">
        <v>775</v>
      </c>
    </row>
    <row r="66" spans="7:8" x14ac:dyDescent="0.25">
      <c r="G66" t="s">
        <v>8</v>
      </c>
      <c r="H66" t="s">
        <v>141</v>
      </c>
    </row>
    <row r="67" spans="7:8" x14ac:dyDescent="0.25">
      <c r="G67" t="s">
        <v>101</v>
      </c>
      <c r="H67" t="s">
        <v>778</v>
      </c>
    </row>
    <row r="68" spans="7:8" x14ac:dyDescent="0.25">
      <c r="G68" t="s">
        <v>9</v>
      </c>
      <c r="H68" t="s">
        <v>144</v>
      </c>
    </row>
    <row r="69" spans="7:8" x14ac:dyDescent="0.25">
      <c r="G69" t="s">
        <v>21</v>
      </c>
      <c r="H69" t="s">
        <v>779</v>
      </c>
    </row>
    <row r="70" spans="7:8" x14ac:dyDescent="0.25">
      <c r="H70" t="s">
        <v>893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Normal="100" workbookViewId="0">
      <selection activeCell="D13" sqref="D13"/>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9" t="s">
        <v>9</v>
      </c>
      <c r="B1" s="490" t="s">
        <v>416</v>
      </c>
      <c r="C1" s="490"/>
      <c r="D1" s="490"/>
      <c r="E1" s="140"/>
      <c r="F1" s="140"/>
      <c r="G1" s="31"/>
      <c r="H1" s="284" t="s">
        <v>293</v>
      </c>
      <c r="I1" s="84" t="s">
        <v>350</v>
      </c>
      <c r="J1" s="84" t="s">
        <v>349</v>
      </c>
      <c r="K1" s="84"/>
      <c r="L1" s="2"/>
      <c r="M1" s="2"/>
      <c r="N1" s="2"/>
      <c r="O1" s="2"/>
      <c r="P1" s="2"/>
    </row>
    <row r="2" spans="1:16" x14ac:dyDescent="0.25">
      <c r="H2" s="269"/>
      <c r="I2" s="82"/>
      <c r="J2" s="84"/>
      <c r="K2" s="84"/>
    </row>
    <row r="3" spans="1:16" s="7" customFormat="1" ht="14.25" x14ac:dyDescent="0.25">
      <c r="A3" s="141" t="s">
        <v>13</v>
      </c>
      <c r="B3" s="142" t="s">
        <v>412</v>
      </c>
      <c r="C3" s="143"/>
      <c r="D3" s="32"/>
      <c r="E3" s="32"/>
      <c r="F3" s="32"/>
      <c r="G3" s="32"/>
      <c r="H3" s="285"/>
      <c r="I3" s="81"/>
    </row>
    <row r="4" spans="1:16" ht="15.75" thickBot="1" x14ac:dyDescent="0.3">
      <c r="A4" s="233"/>
      <c r="B4" s="234" t="s">
        <v>338</v>
      </c>
      <c r="C4" s="234" t="s">
        <v>60</v>
      </c>
      <c r="D4" s="10"/>
      <c r="E4" s="10"/>
      <c r="F4" s="10"/>
      <c r="H4" s="273"/>
      <c r="I4" s="82"/>
    </row>
    <row r="5" spans="1:16" ht="15.75" thickTop="1" x14ac:dyDescent="0.25">
      <c r="A5" s="33" t="s">
        <v>659</v>
      </c>
      <c r="B5" s="232" t="s">
        <v>61</v>
      </c>
      <c r="C5" s="347">
        <f>SUMIFS(E:E,B:B,B5)</f>
        <v>0</v>
      </c>
      <c r="H5" s="273"/>
      <c r="I5" s="82"/>
    </row>
    <row r="6" spans="1:16" x14ac:dyDescent="0.25">
      <c r="A6" s="34" t="s">
        <v>660</v>
      </c>
      <c r="B6" s="77" t="s">
        <v>62</v>
      </c>
      <c r="C6" s="348">
        <f>SUMIFS(E:E,B:B,B6)</f>
        <v>0</v>
      </c>
      <c r="D6" s="10"/>
      <c r="E6" s="10"/>
      <c r="F6" s="10"/>
      <c r="I6" s="82"/>
    </row>
    <row r="7" spans="1:16" x14ac:dyDescent="0.25">
      <c r="A7" s="34" t="s">
        <v>661</v>
      </c>
      <c r="B7" s="77" t="s">
        <v>63</v>
      </c>
      <c r="C7" s="348">
        <f>SUMIFS(E:E,B:B,B7)</f>
        <v>0</v>
      </c>
      <c r="D7" s="10"/>
      <c r="E7" s="10"/>
      <c r="F7" s="10"/>
      <c r="I7" s="82"/>
      <c r="K7" s="10"/>
    </row>
    <row r="8" spans="1:16" x14ac:dyDescent="0.25">
      <c r="A8" s="34" t="s">
        <v>662</v>
      </c>
      <c r="B8" s="77" t="s">
        <v>64</v>
      </c>
      <c r="C8" s="348">
        <f>SUMIFS(E:E,B:B,B8)</f>
        <v>0</v>
      </c>
      <c r="D8" s="10"/>
      <c r="E8" s="10"/>
      <c r="F8" s="10"/>
      <c r="I8" s="82"/>
      <c r="K8" s="10"/>
    </row>
    <row r="9" spans="1:16" x14ac:dyDescent="0.25">
      <c r="A9" s="34" t="s">
        <v>663</v>
      </c>
      <c r="B9" s="253" t="s">
        <v>37</v>
      </c>
      <c r="C9" s="349">
        <f>SUM(C5:C8)</f>
        <v>0</v>
      </c>
      <c r="D9" s="10"/>
      <c r="E9" s="10"/>
      <c r="F9" s="10"/>
      <c r="I9" s="82"/>
      <c r="K9" s="10"/>
    </row>
    <row r="10" spans="1:16" x14ac:dyDescent="0.25">
      <c r="A10" s="34" t="s">
        <v>664</v>
      </c>
      <c r="B10" s="77" t="s">
        <v>65</v>
      </c>
      <c r="C10" s="350">
        <f>E19</f>
        <v>0</v>
      </c>
      <c r="D10" s="10"/>
      <c r="E10" s="10"/>
      <c r="F10" s="10"/>
      <c r="I10" s="82"/>
      <c r="K10" s="10"/>
    </row>
    <row r="11" spans="1:16" x14ac:dyDescent="0.25">
      <c r="A11" s="34" t="s">
        <v>665</v>
      </c>
      <c r="B11" s="77" t="s">
        <v>347</v>
      </c>
      <c r="C11" s="308"/>
      <c r="D11" s="123">
        <f>F19</f>
        <v>0</v>
      </c>
      <c r="E11" s="77" t="s">
        <v>399</v>
      </c>
      <c r="F11" s="10"/>
      <c r="H11" s="269" t="s">
        <v>959</v>
      </c>
      <c r="I11" s="82"/>
    </row>
    <row r="12" spans="1:16" x14ac:dyDescent="0.25">
      <c r="A12" s="34" t="s">
        <v>666</v>
      </c>
      <c r="B12" s="77" t="s">
        <v>337</v>
      </c>
      <c r="C12" s="294"/>
      <c r="D12" s="78"/>
      <c r="F12" s="10"/>
      <c r="H12" s="124" t="str">
        <f>IF(OR(C12=Konstantos!$A$84,'5'!C12=""),"Pasirinkite paramos išmokėjimo būdą","ok")</f>
        <v>Pasirinkite paramos išmokėjimo būdą</v>
      </c>
      <c r="I12" s="82"/>
    </row>
    <row r="13" spans="1:16" x14ac:dyDescent="0.25">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25">
      <c r="A14" s="34" t="s">
        <v>668</v>
      </c>
      <c r="B14" s="77" t="str">
        <f>IFERROR(IF(SEARCH("*avans*",C12)=1, "Paramos išmokėjimas avansu, Eur",""),"")</f>
        <v/>
      </c>
      <c r="C14" s="351">
        <f>IF(B14&lt;&gt;"",C13*C11,0)</f>
        <v>0</v>
      </c>
      <c r="D14" s="78"/>
      <c r="F14" s="10"/>
      <c r="H14" s="269"/>
      <c r="I14" s="83"/>
    </row>
    <row r="15" spans="1:16" x14ac:dyDescent="0.25">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25">
      <c r="H16" s="269"/>
      <c r="I16" s="82"/>
    </row>
    <row r="17" spans="1:11" x14ac:dyDescent="0.25">
      <c r="A17" s="242" t="s">
        <v>16</v>
      </c>
      <c r="B17" s="491" t="s">
        <v>66</v>
      </c>
      <c r="C17" s="491"/>
      <c r="D17" s="491"/>
      <c r="E17" s="491"/>
      <c r="F17" s="491"/>
      <c r="H17" s="269"/>
      <c r="I17" s="82"/>
    </row>
    <row r="18" spans="1:11" ht="30.75" thickBot="1" x14ac:dyDescent="0.3">
      <c r="A18" s="247"/>
      <c r="B18" s="144" t="s">
        <v>67</v>
      </c>
      <c r="C18" s="144" t="s">
        <v>415</v>
      </c>
      <c r="D18" s="144" t="s">
        <v>68</v>
      </c>
      <c r="E18" s="144" t="s">
        <v>69</v>
      </c>
      <c r="F18" s="144" t="s">
        <v>41</v>
      </c>
      <c r="H18" s="269"/>
      <c r="I18" s="82"/>
    </row>
    <row r="19" spans="1:11" ht="16.5" thickTop="1" thickBot="1" x14ac:dyDescent="0.3">
      <c r="A19" s="248"/>
      <c r="B19" s="254" t="s">
        <v>70</v>
      </c>
      <c r="C19" s="243"/>
      <c r="D19" s="244">
        <f>SUMIFS(D:D,$B:$B,"Iš viso investicijų*")</f>
        <v>0</v>
      </c>
      <c r="E19" s="244">
        <f>SUMIFS(E:E,$B:$B,"Iš viso investicijų*")</f>
        <v>0</v>
      </c>
      <c r="F19" s="244">
        <f>SUMIFS(F:F,$B:$B,"Paramos išmokėjimas*")+$C$14</f>
        <v>0</v>
      </c>
      <c r="H19" s="277" t="s">
        <v>958</v>
      </c>
      <c r="I19" s="82"/>
    </row>
    <row r="20" spans="1:11" ht="15.75" thickTop="1" x14ac:dyDescent="0.25">
      <c r="A20" s="249" t="s">
        <v>428</v>
      </c>
      <c r="B20" s="240" t="s">
        <v>42</v>
      </c>
      <c r="C20" s="311"/>
      <c r="D20" s="241"/>
      <c r="E20" s="241"/>
      <c r="F20" s="241"/>
      <c r="H20" s="269" t="str">
        <f>IF(AND(C20="",D26&lt;&gt;0),"Klaida! Įveskite etapo paramos išmokėjimo prašymo pateikimo datą","ok")</f>
        <v>ok</v>
      </c>
      <c r="I20" s="82"/>
    </row>
    <row r="21" spans="1:11" x14ac:dyDescent="0.25">
      <c r="A21" s="250" t="s">
        <v>429</v>
      </c>
      <c r="B21" s="488"/>
      <c r="C21" s="489"/>
      <c r="D21" s="312"/>
      <c r="E21" s="312"/>
      <c r="F21" s="312"/>
      <c r="H21" s="269"/>
      <c r="I21" s="82"/>
    </row>
    <row r="22" spans="1:11" x14ac:dyDescent="0.25">
      <c r="A22" s="250" t="s">
        <v>430</v>
      </c>
      <c r="B22" s="488"/>
      <c r="C22" s="489"/>
      <c r="D22" s="312"/>
      <c r="E22" s="312"/>
      <c r="F22" s="312"/>
      <c r="H22" s="269"/>
      <c r="I22" s="82"/>
    </row>
    <row r="23" spans="1:11" x14ac:dyDescent="0.25">
      <c r="A23" s="250" t="s">
        <v>431</v>
      </c>
      <c r="B23" s="488"/>
      <c r="C23" s="489"/>
      <c r="D23" s="312"/>
      <c r="E23" s="312"/>
      <c r="F23" s="312"/>
      <c r="H23" s="269"/>
      <c r="I23" s="82"/>
    </row>
    <row r="24" spans="1:11" x14ac:dyDescent="0.25">
      <c r="A24" s="250" t="s">
        <v>432</v>
      </c>
      <c r="B24" s="488"/>
      <c r="C24" s="489"/>
      <c r="D24" s="312"/>
      <c r="E24" s="312"/>
      <c r="F24" s="312"/>
      <c r="H24" s="269"/>
      <c r="I24" s="82"/>
    </row>
    <row r="25" spans="1:11" x14ac:dyDescent="0.25">
      <c r="A25" s="250" t="s">
        <v>433</v>
      </c>
      <c r="B25" s="488"/>
      <c r="C25" s="489"/>
      <c r="D25" s="312"/>
      <c r="E25" s="312"/>
      <c r="F25" s="312"/>
      <c r="H25" s="269"/>
      <c r="I25" s="82"/>
    </row>
    <row r="26" spans="1:11" x14ac:dyDescent="0.25">
      <c r="A26" s="251"/>
      <c r="B26" s="145" t="s">
        <v>555</v>
      </c>
      <c r="C26" s="352" t="str">
        <f>IF(C20="","-",C20)</f>
        <v>-</v>
      </c>
      <c r="D26" s="353">
        <f>SUM(D21:D25)</f>
        <v>0</v>
      </c>
      <c r="E26" s="353">
        <f>SUM(E21:E25)</f>
        <v>0</v>
      </c>
      <c r="F26" s="252"/>
      <c r="H26" s="269"/>
      <c r="I26" s="82"/>
    </row>
    <row r="27" spans="1:11" ht="24" x14ac:dyDescent="0.25">
      <c r="A27" s="251"/>
      <c r="B27" s="146" t="s">
        <v>954</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25">
      <c r="A28" s="251"/>
      <c r="B28" s="148" t="s">
        <v>413</v>
      </c>
      <c r="C28" s="149"/>
      <c r="D28" s="147"/>
      <c r="E28" s="147"/>
      <c r="F28" s="147"/>
      <c r="H28" s="269"/>
      <c r="I28" s="82"/>
    </row>
    <row r="29" spans="1:11" x14ac:dyDescent="0.25">
      <c r="A29" s="250" t="s">
        <v>434</v>
      </c>
      <c r="B29" s="150" t="s">
        <v>61</v>
      </c>
      <c r="C29" s="147"/>
      <c r="D29" s="147"/>
      <c r="E29" s="312"/>
      <c r="F29" s="147"/>
      <c r="H29" s="269"/>
      <c r="I29" s="82"/>
    </row>
    <row r="30" spans="1:11" x14ac:dyDescent="0.25">
      <c r="A30" s="250" t="s">
        <v>435</v>
      </c>
      <c r="B30" s="150" t="s">
        <v>62</v>
      </c>
      <c r="C30" s="147"/>
      <c r="D30" s="147"/>
      <c r="E30" s="312"/>
      <c r="F30" s="147"/>
      <c r="H30" s="286"/>
      <c r="I30" s="82"/>
    </row>
    <row r="31" spans="1:11" x14ac:dyDescent="0.25">
      <c r="A31" s="250" t="s">
        <v>436</v>
      </c>
      <c r="B31" s="150" t="s">
        <v>63</v>
      </c>
      <c r="C31" s="147"/>
      <c r="D31" s="147"/>
      <c r="E31" s="312"/>
      <c r="F31" s="147"/>
      <c r="H31" s="269"/>
      <c r="I31" s="82"/>
    </row>
    <row r="32" spans="1:11" x14ac:dyDescent="0.25">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75" thickBot="1" x14ac:dyDescent="0.3">
      <c r="A33" s="247"/>
      <c r="B33" s="245" t="s">
        <v>71</v>
      </c>
      <c r="C33" s="246"/>
      <c r="D33" s="246"/>
      <c r="E33" s="354">
        <f>SUM(E29:E32)</f>
        <v>0</v>
      </c>
      <c r="F33" s="246"/>
      <c r="H33" s="269"/>
      <c r="I33" s="82"/>
    </row>
    <row r="34" spans="1:11" ht="15.75" thickTop="1" x14ac:dyDescent="0.25">
      <c r="A34" s="249" t="s">
        <v>438</v>
      </c>
      <c r="B34" s="240" t="s">
        <v>43</v>
      </c>
      <c r="C34" s="311"/>
      <c r="D34" s="241"/>
      <c r="E34" s="241"/>
      <c r="F34" s="241"/>
      <c r="H34" s="269" t="str">
        <f>IF(AND(C34="",D40&lt;&gt;0),"Klaida! Įveskite etapo paramos išmokėjimo prašymo pateikimo datą","ok")</f>
        <v>ok</v>
      </c>
      <c r="I34" s="82"/>
    </row>
    <row r="35" spans="1:11" x14ac:dyDescent="0.25">
      <c r="A35" s="250" t="s">
        <v>439</v>
      </c>
      <c r="B35" s="488"/>
      <c r="C35" s="489"/>
      <c r="D35" s="312"/>
      <c r="E35" s="312"/>
      <c r="F35" s="312"/>
      <c r="H35" s="269"/>
      <c r="I35" s="82"/>
    </row>
    <row r="36" spans="1:11" x14ac:dyDescent="0.25">
      <c r="A36" s="250" t="s">
        <v>440</v>
      </c>
      <c r="B36" s="488"/>
      <c r="C36" s="489"/>
      <c r="D36" s="312"/>
      <c r="E36" s="312"/>
      <c r="F36" s="312"/>
      <c r="H36" s="269"/>
      <c r="I36" s="82"/>
    </row>
    <row r="37" spans="1:11" x14ac:dyDescent="0.25">
      <c r="A37" s="250" t="s">
        <v>441</v>
      </c>
      <c r="B37" s="488"/>
      <c r="C37" s="489"/>
      <c r="D37" s="312"/>
      <c r="E37" s="312"/>
      <c r="F37" s="312"/>
      <c r="H37" s="269"/>
      <c r="I37" s="82"/>
    </row>
    <row r="38" spans="1:11" x14ac:dyDescent="0.25">
      <c r="A38" s="250" t="s">
        <v>442</v>
      </c>
      <c r="B38" s="488"/>
      <c r="C38" s="489"/>
      <c r="D38" s="312"/>
      <c r="E38" s="312"/>
      <c r="F38" s="312"/>
      <c r="H38" s="269"/>
      <c r="I38" s="82"/>
    </row>
    <row r="39" spans="1:11" x14ac:dyDescent="0.25">
      <c r="A39" s="250" t="s">
        <v>443</v>
      </c>
      <c r="B39" s="488"/>
      <c r="C39" s="489"/>
      <c r="D39" s="312"/>
      <c r="E39" s="312"/>
      <c r="F39" s="312"/>
      <c r="H39" s="269"/>
      <c r="I39" s="82"/>
    </row>
    <row r="40" spans="1:11" x14ac:dyDescent="0.25">
      <c r="A40" s="251"/>
      <c r="B40" s="145" t="s">
        <v>555</v>
      </c>
      <c r="C40" s="352" t="str">
        <f>IF(C34="","-",C34)</f>
        <v>-</v>
      </c>
      <c r="D40" s="353">
        <f>SUM(D35:D39)</f>
        <v>0</v>
      </c>
      <c r="E40" s="353">
        <f>SUM(E35:E39)</f>
        <v>0</v>
      </c>
      <c r="F40" s="252"/>
      <c r="H40" s="269"/>
      <c r="I40" s="82"/>
    </row>
    <row r="41" spans="1:11" ht="24" x14ac:dyDescent="0.25">
      <c r="A41" s="251"/>
      <c r="B41" s="146" t="s">
        <v>955</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25">
      <c r="A42" s="251"/>
      <c r="B42" s="148" t="s">
        <v>413</v>
      </c>
      <c r="C42" s="147"/>
      <c r="D42" s="147"/>
      <c r="E42" s="147"/>
      <c r="F42" s="147"/>
      <c r="H42" s="269"/>
      <c r="I42" s="82"/>
    </row>
    <row r="43" spans="1:11" x14ac:dyDescent="0.25">
      <c r="A43" s="250" t="s">
        <v>444</v>
      </c>
      <c r="B43" s="150" t="s">
        <v>61</v>
      </c>
      <c r="C43" s="147"/>
      <c r="D43" s="147"/>
      <c r="E43" s="312"/>
      <c r="F43" s="147"/>
      <c r="H43" s="269"/>
      <c r="I43" s="82"/>
    </row>
    <row r="44" spans="1:11" x14ac:dyDescent="0.25">
      <c r="A44" s="250" t="s">
        <v>445</v>
      </c>
      <c r="B44" s="150" t="s">
        <v>62</v>
      </c>
      <c r="C44" s="147"/>
      <c r="D44" s="147"/>
      <c r="E44" s="312"/>
      <c r="F44" s="147"/>
      <c r="H44" s="269"/>
      <c r="I44" s="82"/>
    </row>
    <row r="45" spans="1:11" x14ac:dyDescent="0.25">
      <c r="A45" s="250" t="s">
        <v>446</v>
      </c>
      <c r="B45" s="150" t="s">
        <v>63</v>
      </c>
      <c r="C45" s="147"/>
      <c r="D45" s="147"/>
      <c r="E45" s="312"/>
      <c r="F45" s="147"/>
      <c r="H45" s="269"/>
      <c r="I45" s="82"/>
    </row>
    <row r="46" spans="1:11" x14ac:dyDescent="0.25">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75" thickBot="1" x14ac:dyDescent="0.3">
      <c r="A47" s="247"/>
      <c r="B47" s="245" t="s">
        <v>71</v>
      </c>
      <c r="C47" s="246"/>
      <c r="D47" s="246"/>
      <c r="E47" s="354">
        <f>SUM(E43:E46)</f>
        <v>0</v>
      </c>
      <c r="F47" s="246"/>
      <c r="H47" s="269"/>
      <c r="I47" s="82"/>
    </row>
    <row r="48" spans="1:11" ht="15.75" thickTop="1" x14ac:dyDescent="0.25">
      <c r="A48" s="249" t="s">
        <v>448</v>
      </c>
      <c r="B48" s="241" t="s">
        <v>72</v>
      </c>
      <c r="C48" s="311"/>
      <c r="D48" s="241"/>
      <c r="E48" s="241"/>
      <c r="F48" s="241"/>
      <c r="H48" s="269" t="str">
        <f>IF(AND(C48="",D54&lt;&gt;0),"Klaida! Įveskite etapo paramos išmokėjimo prašymo pateikimo datą","ok")</f>
        <v>ok</v>
      </c>
      <c r="I48" s="82"/>
    </row>
    <row r="49" spans="1:11" x14ac:dyDescent="0.25">
      <c r="A49" s="250" t="s">
        <v>449</v>
      </c>
      <c r="B49" s="488"/>
      <c r="C49" s="489"/>
      <c r="D49" s="312"/>
      <c r="E49" s="312"/>
      <c r="F49" s="312"/>
      <c r="H49" s="269"/>
      <c r="I49" s="82"/>
    </row>
    <row r="50" spans="1:11" x14ac:dyDescent="0.25">
      <c r="A50" s="250" t="s">
        <v>450</v>
      </c>
      <c r="B50" s="488"/>
      <c r="C50" s="489"/>
      <c r="D50" s="312"/>
      <c r="E50" s="312"/>
      <c r="F50" s="312"/>
      <c r="H50" s="269"/>
      <c r="I50" s="82"/>
    </row>
    <row r="51" spans="1:11" x14ac:dyDescent="0.25">
      <c r="A51" s="250" t="s">
        <v>451</v>
      </c>
      <c r="B51" s="488"/>
      <c r="C51" s="489"/>
      <c r="D51" s="312"/>
      <c r="E51" s="312"/>
      <c r="F51" s="312"/>
      <c r="H51" s="269"/>
      <c r="I51" s="82"/>
    </row>
    <row r="52" spans="1:11" x14ac:dyDescent="0.25">
      <c r="A52" s="250" t="s">
        <v>452</v>
      </c>
      <c r="B52" s="488"/>
      <c r="C52" s="489"/>
      <c r="D52" s="312"/>
      <c r="E52" s="312"/>
      <c r="F52" s="312"/>
      <c r="H52" s="269"/>
      <c r="I52" s="82"/>
    </row>
    <row r="53" spans="1:11" x14ac:dyDescent="0.25">
      <c r="A53" s="250" t="s">
        <v>453</v>
      </c>
      <c r="B53" s="488"/>
      <c r="C53" s="489"/>
      <c r="D53" s="312"/>
      <c r="E53" s="312"/>
      <c r="F53" s="312"/>
      <c r="H53" s="269"/>
      <c r="I53" s="82"/>
    </row>
    <row r="54" spans="1:11" x14ac:dyDescent="0.25">
      <c r="A54" s="251"/>
      <c r="B54" s="145" t="s">
        <v>555</v>
      </c>
      <c r="C54" s="352" t="str">
        <f>IF(C48="","-",C48)</f>
        <v>-</v>
      </c>
      <c r="D54" s="353">
        <f>SUM(D49:D53)</f>
        <v>0</v>
      </c>
      <c r="E54" s="353">
        <f>SUM(E49:E53)</f>
        <v>0</v>
      </c>
      <c r="F54" s="252"/>
      <c r="H54" s="269"/>
      <c r="I54" s="82"/>
    </row>
    <row r="55" spans="1:11" ht="24" x14ac:dyDescent="0.25">
      <c r="A55" s="251"/>
      <c r="B55" s="146" t="s">
        <v>956</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25">
      <c r="A56" s="251"/>
      <c r="B56" s="148" t="s">
        <v>413</v>
      </c>
      <c r="C56" s="147"/>
      <c r="D56" s="147"/>
      <c r="E56" s="147"/>
      <c r="F56" s="147"/>
      <c r="H56" s="269"/>
      <c r="I56" s="82"/>
    </row>
    <row r="57" spans="1:11" x14ac:dyDescent="0.25">
      <c r="A57" s="250" t="s">
        <v>466</v>
      </c>
      <c r="B57" s="150" t="s">
        <v>61</v>
      </c>
      <c r="C57" s="147"/>
      <c r="D57" s="147"/>
      <c r="E57" s="312"/>
      <c r="F57" s="147"/>
      <c r="H57" s="269"/>
      <c r="I57" s="82"/>
    </row>
    <row r="58" spans="1:11" x14ac:dyDescent="0.25">
      <c r="A58" s="250" t="s">
        <v>467</v>
      </c>
      <c r="B58" s="150" t="s">
        <v>62</v>
      </c>
      <c r="C58" s="147"/>
      <c r="D58" s="147"/>
      <c r="E58" s="312"/>
      <c r="F58" s="147"/>
      <c r="H58" s="269"/>
      <c r="I58" s="82"/>
    </row>
    <row r="59" spans="1:11" x14ac:dyDescent="0.25">
      <c r="A59" s="250" t="s">
        <v>468</v>
      </c>
      <c r="B59" s="150" t="s">
        <v>63</v>
      </c>
      <c r="C59" s="147"/>
      <c r="D59" s="147"/>
      <c r="E59" s="312"/>
      <c r="F59" s="147"/>
      <c r="H59" s="269"/>
      <c r="I59" s="82"/>
    </row>
    <row r="60" spans="1:11" x14ac:dyDescent="0.25">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75" thickBot="1" x14ac:dyDescent="0.3">
      <c r="A61" s="247"/>
      <c r="B61" s="245" t="s">
        <v>71</v>
      </c>
      <c r="C61" s="246"/>
      <c r="D61" s="246"/>
      <c r="E61" s="354">
        <f>SUM(E57:E60)</f>
        <v>0</v>
      </c>
      <c r="F61" s="246"/>
      <c r="H61" s="269"/>
      <c r="I61" s="82"/>
    </row>
    <row r="62" spans="1:11" ht="15.75" thickTop="1" x14ac:dyDescent="0.25">
      <c r="A62" s="249" t="s">
        <v>454</v>
      </c>
      <c r="B62" s="241" t="s">
        <v>73</v>
      </c>
      <c r="C62" s="311"/>
      <c r="D62" s="241"/>
      <c r="E62" s="241"/>
      <c r="F62" s="241"/>
      <c r="H62" s="269" t="str">
        <f>IF(AND(C62="",D68&lt;&gt;0),"Klaida! Įveskite etapo paramos išmokėjimo prašymo pateikimo datą","ok")</f>
        <v>ok</v>
      </c>
      <c r="I62" s="82"/>
    </row>
    <row r="63" spans="1:11" x14ac:dyDescent="0.25">
      <c r="A63" s="250" t="s">
        <v>455</v>
      </c>
      <c r="B63" s="488"/>
      <c r="C63" s="489"/>
      <c r="D63" s="312"/>
      <c r="E63" s="312"/>
      <c r="F63" s="312"/>
      <c r="H63" s="269"/>
      <c r="I63" s="82"/>
    </row>
    <row r="64" spans="1:11" x14ac:dyDescent="0.25">
      <c r="A64" s="250" t="s">
        <v>456</v>
      </c>
      <c r="B64" s="488"/>
      <c r="C64" s="489"/>
      <c r="D64" s="312"/>
      <c r="E64" s="312"/>
      <c r="F64" s="312"/>
      <c r="H64" s="269"/>
      <c r="I64" s="82"/>
    </row>
    <row r="65" spans="1:11" x14ac:dyDescent="0.25">
      <c r="A65" s="250" t="s">
        <v>457</v>
      </c>
      <c r="B65" s="488"/>
      <c r="C65" s="489"/>
      <c r="D65" s="312"/>
      <c r="E65" s="312"/>
      <c r="F65" s="312"/>
      <c r="H65" s="269"/>
      <c r="I65" s="82"/>
    </row>
    <row r="66" spans="1:11" x14ac:dyDescent="0.25">
      <c r="A66" s="250" t="s">
        <v>458</v>
      </c>
      <c r="B66" s="488"/>
      <c r="C66" s="489"/>
      <c r="D66" s="312"/>
      <c r="E66" s="312"/>
      <c r="F66" s="312"/>
      <c r="H66" s="269"/>
      <c r="I66" s="82"/>
    </row>
    <row r="67" spans="1:11" x14ac:dyDescent="0.25">
      <c r="A67" s="250" t="s">
        <v>459</v>
      </c>
      <c r="B67" s="488"/>
      <c r="C67" s="489"/>
      <c r="D67" s="312"/>
      <c r="E67" s="312"/>
      <c r="F67" s="312"/>
      <c r="H67" s="269"/>
      <c r="I67" s="82"/>
    </row>
    <row r="68" spans="1:11" x14ac:dyDescent="0.25">
      <c r="A68" s="251"/>
      <c r="B68" s="145" t="s">
        <v>555</v>
      </c>
      <c r="C68" s="352" t="str">
        <f>IF(C62="","-",C62)</f>
        <v>-</v>
      </c>
      <c r="D68" s="353">
        <f>SUM(D63:D67)</f>
        <v>0</v>
      </c>
      <c r="E68" s="353">
        <f>SUM(E63:E67)</f>
        <v>0</v>
      </c>
      <c r="F68" s="252"/>
      <c r="H68" s="269"/>
      <c r="I68" s="82"/>
    </row>
    <row r="69" spans="1:11" ht="24" x14ac:dyDescent="0.25">
      <c r="A69" s="251"/>
      <c r="B69" s="146" t="s">
        <v>957</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25">
      <c r="A70" s="251"/>
      <c r="B70" s="148" t="s">
        <v>413</v>
      </c>
      <c r="C70" s="147"/>
      <c r="D70" s="147"/>
      <c r="E70" s="147"/>
      <c r="F70" s="147"/>
      <c r="H70" s="269"/>
      <c r="I70" s="82"/>
    </row>
    <row r="71" spans="1:11" x14ac:dyDescent="0.25">
      <c r="A71" s="250" t="s">
        <v>470</v>
      </c>
      <c r="B71" s="150" t="s">
        <v>61</v>
      </c>
      <c r="C71" s="147"/>
      <c r="D71" s="147"/>
      <c r="E71" s="312"/>
      <c r="F71" s="147"/>
      <c r="H71" s="269"/>
      <c r="I71" s="82"/>
    </row>
    <row r="72" spans="1:11" x14ac:dyDescent="0.25">
      <c r="A72" s="250" t="s">
        <v>471</v>
      </c>
      <c r="B72" s="150" t="s">
        <v>62</v>
      </c>
      <c r="C72" s="147"/>
      <c r="D72" s="147"/>
      <c r="E72" s="312"/>
      <c r="F72" s="147"/>
      <c r="H72" s="269"/>
      <c r="I72" s="82"/>
    </row>
    <row r="73" spans="1:11" x14ac:dyDescent="0.25">
      <c r="A73" s="250" t="s">
        <v>472</v>
      </c>
      <c r="B73" s="150" t="s">
        <v>63</v>
      </c>
      <c r="C73" s="147"/>
      <c r="D73" s="147"/>
      <c r="E73" s="312"/>
      <c r="F73" s="147"/>
      <c r="H73" s="269"/>
      <c r="I73" s="82"/>
    </row>
    <row r="74" spans="1:11" x14ac:dyDescent="0.25">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75" thickBot="1" x14ac:dyDescent="0.3">
      <c r="A75" s="247"/>
      <c r="B75" s="245" t="s">
        <v>71</v>
      </c>
      <c r="C75" s="246"/>
      <c r="D75" s="246"/>
      <c r="E75" s="354">
        <f>SUM(E71:E74)</f>
        <v>0</v>
      </c>
      <c r="F75" s="246"/>
      <c r="H75" s="269"/>
      <c r="I75" s="82"/>
    </row>
    <row r="76" spans="1:11" ht="15.75" thickTop="1" x14ac:dyDescent="0.25">
      <c r="A76" s="249" t="s">
        <v>460</v>
      </c>
      <c r="B76" s="241" t="s">
        <v>74</v>
      </c>
      <c r="C76" s="311"/>
      <c r="D76" s="241"/>
      <c r="E76" s="241"/>
      <c r="F76" s="241"/>
      <c r="H76" s="269" t="str">
        <f>IF(AND(C76="",D82&lt;&gt;0),"Klaida! Įveskite etapo paramos išmokėjimo prašymo pateikimo datą","ok")</f>
        <v>ok</v>
      </c>
      <c r="I76" s="82"/>
    </row>
    <row r="77" spans="1:11" x14ac:dyDescent="0.25">
      <c r="A77" s="250" t="s">
        <v>461</v>
      </c>
      <c r="B77" s="488"/>
      <c r="C77" s="489"/>
      <c r="D77" s="312"/>
      <c r="E77" s="312"/>
      <c r="F77" s="312"/>
      <c r="H77" s="269"/>
      <c r="I77" s="82"/>
    </row>
    <row r="78" spans="1:11" x14ac:dyDescent="0.25">
      <c r="A78" s="250" t="s">
        <v>462</v>
      </c>
      <c r="B78" s="488"/>
      <c r="C78" s="489"/>
      <c r="D78" s="312"/>
      <c r="E78" s="312"/>
      <c r="F78" s="312"/>
      <c r="H78" s="269"/>
      <c r="I78" s="82"/>
    </row>
    <row r="79" spans="1:11" x14ac:dyDescent="0.25">
      <c r="A79" s="250" t="s">
        <v>463</v>
      </c>
      <c r="B79" s="488"/>
      <c r="C79" s="489"/>
      <c r="D79" s="312"/>
      <c r="E79" s="312"/>
      <c r="F79" s="312"/>
      <c r="H79" s="269"/>
      <c r="I79" s="82"/>
    </row>
    <row r="80" spans="1:11" x14ac:dyDescent="0.25">
      <c r="A80" s="250" t="s">
        <v>464</v>
      </c>
      <c r="B80" s="488"/>
      <c r="C80" s="489"/>
      <c r="D80" s="312"/>
      <c r="E80" s="312"/>
      <c r="F80" s="312"/>
      <c r="H80" s="269"/>
      <c r="I80" s="82"/>
    </row>
    <row r="81" spans="1:11" x14ac:dyDescent="0.25">
      <c r="A81" s="250" t="s">
        <v>465</v>
      </c>
      <c r="B81" s="488"/>
      <c r="C81" s="489"/>
      <c r="D81" s="312"/>
      <c r="E81" s="312"/>
      <c r="F81" s="312"/>
      <c r="H81" s="269"/>
      <c r="I81" s="82"/>
    </row>
    <row r="82" spans="1:11" x14ac:dyDescent="0.25">
      <c r="A82" s="251"/>
      <c r="B82" s="145" t="s">
        <v>555</v>
      </c>
      <c r="C82" s="352" t="str">
        <f>IF(C76="","-",C76)</f>
        <v>-</v>
      </c>
      <c r="D82" s="353">
        <f>SUM(D77:D81)</f>
        <v>0</v>
      </c>
      <c r="E82" s="353">
        <f>SUM(E77:E81)</f>
        <v>0</v>
      </c>
      <c r="F82" s="252"/>
      <c r="H82" s="269"/>
      <c r="I82" s="82"/>
    </row>
    <row r="83" spans="1:11" ht="24" x14ac:dyDescent="0.25">
      <c r="A83" s="251"/>
      <c r="B83" s="146" t="s">
        <v>957</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25">
      <c r="A84" s="251"/>
      <c r="B84" s="148" t="s">
        <v>413</v>
      </c>
      <c r="C84" s="147"/>
      <c r="D84" s="147"/>
      <c r="E84" s="147"/>
      <c r="F84" s="147"/>
      <c r="H84" s="269"/>
      <c r="I84" s="82"/>
    </row>
    <row r="85" spans="1:11" x14ac:dyDescent="0.25">
      <c r="A85" s="250" t="s">
        <v>474</v>
      </c>
      <c r="B85" s="150" t="s">
        <v>61</v>
      </c>
      <c r="C85" s="147"/>
      <c r="D85" s="147"/>
      <c r="E85" s="312"/>
      <c r="F85" s="147"/>
      <c r="H85" s="269"/>
      <c r="I85" s="82"/>
    </row>
    <row r="86" spans="1:11" x14ac:dyDescent="0.25">
      <c r="A86" s="250" t="s">
        <v>475</v>
      </c>
      <c r="B86" s="150" t="s">
        <v>62</v>
      </c>
      <c r="C86" s="147"/>
      <c r="D86" s="147"/>
      <c r="E86" s="312"/>
      <c r="F86" s="147"/>
      <c r="H86" s="269"/>
      <c r="I86" s="82"/>
    </row>
    <row r="87" spans="1:11" x14ac:dyDescent="0.25">
      <c r="A87" s="250" t="s">
        <v>476</v>
      </c>
      <c r="B87" s="150" t="s">
        <v>63</v>
      </c>
      <c r="C87" s="147"/>
      <c r="D87" s="147"/>
      <c r="E87" s="312"/>
      <c r="F87" s="147"/>
      <c r="H87" s="269"/>
      <c r="I87" s="82"/>
    </row>
    <row r="88" spans="1:11" x14ac:dyDescent="0.25">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75" thickBot="1" x14ac:dyDescent="0.3">
      <c r="A89" s="247"/>
      <c r="B89" s="245" t="s">
        <v>71</v>
      </c>
      <c r="C89" s="246"/>
      <c r="D89" s="246"/>
      <c r="E89" s="354">
        <f>SUM(E85:E88)</f>
        <v>0</v>
      </c>
      <c r="F89" s="246"/>
      <c r="H89" s="269"/>
      <c r="I89" s="82"/>
    </row>
    <row r="90" spans="1:11" ht="15.75" thickTop="1" x14ac:dyDescent="0.25"/>
  </sheetData>
  <sheetProtection algorithmName="SHA-512" hashValue="1akA3lPMBxLWmzvopxYd8kuSTyeVd0FYb6GRerjJozBHgo0aAJf+/M2GwEuhHiI6kz9hArXEQGNlBJgj2I8Cqg==" saltValue="g6gmA3WPfJ86HjXsJwGSCg=="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Normal="100" workbookViewId="0">
      <pane xSplit="2" ySplit="4" topLeftCell="D5" activePane="bottomRight" state="frozen"/>
      <selection activeCell="B1" sqref="B1"/>
      <selection pane="topRight" activeCell="D1" sqref="D1"/>
      <selection pane="bottomLeft" activeCell="B5" sqref="B5"/>
      <selection pane="bottomRight" activeCell="C3" sqref="C3:C4"/>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51" t="s">
        <v>21</v>
      </c>
      <c r="C1" s="492" t="s">
        <v>671</v>
      </c>
      <c r="D1" s="492"/>
      <c r="E1" s="492"/>
      <c r="F1" s="492"/>
      <c r="G1" s="492"/>
      <c r="H1" s="492"/>
      <c r="I1" s="492"/>
      <c r="J1" s="492"/>
      <c r="K1" s="492"/>
      <c r="L1" s="492"/>
      <c r="M1" s="6"/>
      <c r="N1" s="275" t="s">
        <v>293</v>
      </c>
    </row>
    <row r="2" spans="1:18" ht="10.7" customHeight="1" x14ac:dyDescent="0.25">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 customHeight="1" x14ac:dyDescent="0.25">
      <c r="A3" s="230"/>
      <c r="B3" s="439" t="s">
        <v>22</v>
      </c>
      <c r="C3" s="485" t="s">
        <v>44</v>
      </c>
      <c r="D3" s="131" t="str">
        <f>IF(AND('1'!$C$22="Verslo pradžia",YEAR('1'!$E$22)=YEAR('1'!$C$11)),"Pradžios metai","Ataskaitiniai metai")</f>
        <v>Ataskaitiniai metai</v>
      </c>
      <c r="E3" s="443" t="s">
        <v>12</v>
      </c>
      <c r="F3" s="444"/>
      <c r="G3" s="444"/>
      <c r="H3" s="444"/>
      <c r="I3" s="444"/>
      <c r="J3" s="444"/>
      <c r="K3" s="444"/>
      <c r="L3" s="444"/>
      <c r="M3" s="25"/>
      <c r="N3" s="269" t="str">
        <f>IF(COUNTIFS($D$2:$L$2,"&gt;0")&gt;0,"Dėmesio! Įsitikinkite, ar tikrai investicijų suma įvesta 5 skyriuje turi būti mažesnė už įsigijimų vertę šiame skyriuje","ok")</f>
        <v>ok</v>
      </c>
    </row>
    <row r="4" spans="1:18" s="26" customFormat="1" ht="12.75" customHeight="1" thickBot="1" x14ac:dyDescent="0.3">
      <c r="A4" s="231"/>
      <c r="B4" s="440"/>
      <c r="C4" s="486"/>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f>IF(I3="Pradžios metai",YEAR('1'!$E$22),IF((YEAR('1'!$C$11)-1)+COUNT($C4:H4)&gt;YEAR('1'!$C$18)+Parametrai!$C$15,"-",(YEAR('1'!$C$11)-1)+COUNT($C4:H4)))</f>
        <v>1904</v>
      </c>
      <c r="J4" s="342">
        <f>IF(J3="Pradžios metai",YEAR('1'!$E$22),IF((YEAR('1'!$C$11)-1)+COUNT($C4:I4)&gt;YEAR('1'!$C$18)+Parametrai!$C$15,"-",(YEAR('1'!$C$11)-1)+COUNT($C4:I4)))</f>
        <v>1905</v>
      </c>
      <c r="K4" s="342">
        <f>IF(K3="Pradžios metai",YEAR('1'!$E$22),IF((YEAR('1'!$C$11)-1)+COUNT($C4:J4)&gt;YEAR('1'!$C$18)+Parametrai!$C$15,"-",(YEAR('1'!$C$11)-1)+COUNT($C4:J4)))</f>
        <v>1906</v>
      </c>
      <c r="L4" s="342">
        <f>IF(L3="Pradžios metai",YEAR('1'!$E$22),IF((YEAR('1'!$C$11)-1)+COUNT($C4:K4)&gt;YEAR('1'!$C$18)+Parametrai!$C$15,"-",(YEAR('1'!$C$11)-1)+COUNT($C4:K4)))</f>
        <v>1907</v>
      </c>
      <c r="M4" s="25"/>
      <c r="N4" s="276"/>
    </row>
    <row r="5" spans="1:18" ht="15.75" thickTop="1" x14ac:dyDescent="0.25">
      <c r="B5" s="152" t="s">
        <v>580</v>
      </c>
      <c r="C5" s="380" t="s">
        <v>98</v>
      </c>
      <c r="D5" s="207"/>
      <c r="E5" s="207"/>
      <c r="F5" s="207"/>
      <c r="G5" s="207"/>
      <c r="H5" s="207"/>
      <c r="I5" s="207"/>
      <c r="J5" s="207"/>
      <c r="K5" s="207"/>
      <c r="L5" s="207"/>
      <c r="M5" s="16"/>
      <c r="N5" s="276" t="s">
        <v>406</v>
      </c>
    </row>
    <row r="6" spans="1:18" x14ac:dyDescent="0.25">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25">
      <c r="B7" s="27" t="s">
        <v>582</v>
      </c>
      <c r="C7" s="381" t="s">
        <v>46</v>
      </c>
      <c r="D7" s="313"/>
      <c r="E7" s="313"/>
      <c r="F7" s="313"/>
      <c r="G7" s="313"/>
      <c r="H7" s="313"/>
      <c r="I7" s="313"/>
      <c r="J7" s="313"/>
      <c r="K7" s="313"/>
      <c r="L7" s="313"/>
      <c r="N7" s="276"/>
    </row>
    <row r="8" spans="1:18" x14ac:dyDescent="0.25">
      <c r="B8" s="27" t="s">
        <v>583</v>
      </c>
      <c r="C8" s="381" t="s">
        <v>47</v>
      </c>
      <c r="D8" s="313"/>
      <c r="E8" s="313"/>
      <c r="F8" s="313"/>
      <c r="G8" s="313"/>
      <c r="H8" s="313"/>
      <c r="I8" s="313"/>
      <c r="J8" s="313"/>
      <c r="K8" s="313"/>
      <c r="L8" s="313"/>
      <c r="N8" s="276"/>
    </row>
    <row r="9" spans="1:18" x14ac:dyDescent="0.25">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25">
      <c r="B10" s="153" t="s">
        <v>579</v>
      </c>
      <c r="C10" s="383" t="s">
        <v>39</v>
      </c>
      <c r="D10" s="196"/>
      <c r="E10" s="196"/>
      <c r="F10" s="196"/>
      <c r="G10" s="196"/>
      <c r="H10" s="196"/>
      <c r="I10" s="196"/>
      <c r="J10" s="196"/>
      <c r="K10" s="196"/>
      <c r="L10" s="196"/>
      <c r="N10" s="269" t="s">
        <v>407</v>
      </c>
    </row>
    <row r="11" spans="1:18" x14ac:dyDescent="0.25">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25">
      <c r="B12" s="27" t="s">
        <v>586</v>
      </c>
      <c r="C12" s="385" t="s">
        <v>46</v>
      </c>
      <c r="D12" s="313"/>
      <c r="E12" s="313"/>
      <c r="F12" s="313"/>
      <c r="G12" s="313"/>
      <c r="H12" s="313"/>
      <c r="I12" s="313"/>
      <c r="J12" s="313"/>
      <c r="K12" s="313"/>
      <c r="L12" s="313"/>
      <c r="N12" s="276"/>
      <c r="Q12" s="15"/>
    </row>
    <row r="13" spans="1:18" x14ac:dyDescent="0.25">
      <c r="B13" s="27" t="s">
        <v>587</v>
      </c>
      <c r="C13" s="385" t="s">
        <v>49</v>
      </c>
      <c r="D13" s="313"/>
      <c r="E13" s="313"/>
      <c r="F13" s="313"/>
      <c r="G13" s="313"/>
      <c r="H13" s="313"/>
      <c r="I13" s="313"/>
      <c r="J13" s="313"/>
      <c r="K13" s="313"/>
      <c r="L13" s="313"/>
      <c r="N13" s="276"/>
    </row>
    <row r="14" spans="1:18" x14ac:dyDescent="0.25">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25">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25">
      <c r="B16" s="27" t="s">
        <v>590</v>
      </c>
      <c r="C16" s="385" t="s">
        <v>52</v>
      </c>
      <c r="D16" s="313"/>
      <c r="E16" s="313"/>
      <c r="F16" s="313"/>
      <c r="G16" s="313"/>
      <c r="H16" s="313"/>
      <c r="I16" s="313"/>
      <c r="J16" s="313"/>
      <c r="K16" s="313"/>
      <c r="L16" s="313"/>
      <c r="N16" s="276"/>
    </row>
    <row r="17" spans="2:14" x14ac:dyDescent="0.25">
      <c r="B17" s="27" t="s">
        <v>591</v>
      </c>
      <c r="C17" s="385" t="s">
        <v>53</v>
      </c>
      <c r="D17" s="313"/>
      <c r="E17" s="313"/>
      <c r="F17" s="313"/>
      <c r="G17" s="313"/>
      <c r="H17" s="313"/>
      <c r="I17" s="313"/>
      <c r="J17" s="313"/>
      <c r="K17" s="313"/>
      <c r="L17" s="313"/>
      <c r="N17" s="276"/>
    </row>
    <row r="18" spans="2:14" x14ac:dyDescent="0.25">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25">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25">
      <c r="B20" s="153" t="s">
        <v>594</v>
      </c>
      <c r="C20" s="196" t="s">
        <v>56</v>
      </c>
      <c r="D20" s="196"/>
      <c r="E20" s="196"/>
      <c r="F20" s="196"/>
      <c r="G20" s="196"/>
      <c r="H20" s="196"/>
      <c r="I20" s="196"/>
      <c r="J20" s="196"/>
      <c r="K20" s="196"/>
      <c r="L20" s="196"/>
      <c r="N20" s="276"/>
    </row>
    <row r="21" spans="2:14" x14ac:dyDescent="0.25">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25">
      <c r="B22" s="27" t="s">
        <v>586</v>
      </c>
      <c r="C22" s="385" t="s">
        <v>46</v>
      </c>
      <c r="D22" s="313"/>
      <c r="E22" s="313"/>
      <c r="F22" s="313"/>
      <c r="G22" s="313"/>
      <c r="H22" s="313"/>
      <c r="I22" s="313"/>
      <c r="J22" s="313"/>
      <c r="K22" s="313"/>
      <c r="L22" s="313"/>
      <c r="N22" s="276"/>
    </row>
    <row r="23" spans="2:14" x14ac:dyDescent="0.25">
      <c r="B23" s="27" t="s">
        <v>587</v>
      </c>
      <c r="C23" s="385" t="s">
        <v>49</v>
      </c>
      <c r="D23" s="313"/>
      <c r="E23" s="313"/>
      <c r="F23" s="313"/>
      <c r="G23" s="313"/>
      <c r="H23" s="313"/>
      <c r="I23" s="313"/>
      <c r="J23" s="313"/>
      <c r="K23" s="313"/>
      <c r="L23" s="313"/>
      <c r="N23" s="276"/>
    </row>
    <row r="24" spans="2:14" x14ac:dyDescent="0.25">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25">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25">
      <c r="B26" s="27" t="s">
        <v>590</v>
      </c>
      <c r="C26" s="385" t="s">
        <v>52</v>
      </c>
      <c r="D26" s="313"/>
      <c r="E26" s="313"/>
      <c r="F26" s="313"/>
      <c r="G26" s="313"/>
      <c r="H26" s="313"/>
      <c r="I26" s="313"/>
      <c r="J26" s="313"/>
      <c r="K26" s="313"/>
      <c r="L26" s="313"/>
      <c r="N26" s="276"/>
    </row>
    <row r="27" spans="2:14" x14ac:dyDescent="0.25">
      <c r="B27" s="27" t="s">
        <v>591</v>
      </c>
      <c r="C27" s="385" t="s">
        <v>53</v>
      </c>
      <c r="D27" s="313"/>
      <c r="E27" s="313"/>
      <c r="F27" s="313"/>
      <c r="G27" s="313"/>
      <c r="H27" s="313"/>
      <c r="I27" s="313"/>
      <c r="J27" s="313"/>
      <c r="K27" s="313"/>
      <c r="L27" s="313"/>
      <c r="N27" s="276"/>
    </row>
    <row r="28" spans="2:14" x14ac:dyDescent="0.25">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25">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25">
      <c r="B30" s="153" t="s">
        <v>595</v>
      </c>
      <c r="C30" s="196" t="s">
        <v>40</v>
      </c>
      <c r="D30" s="196"/>
      <c r="E30" s="196"/>
      <c r="F30" s="196"/>
      <c r="G30" s="196"/>
      <c r="H30" s="196"/>
      <c r="I30" s="196"/>
      <c r="J30" s="196"/>
      <c r="K30" s="196"/>
      <c r="L30" s="196"/>
      <c r="N30" s="276"/>
    </row>
    <row r="31" spans="2:14" x14ac:dyDescent="0.25">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25">
      <c r="B32" s="27" t="s">
        <v>597</v>
      </c>
      <c r="C32" s="385" t="s">
        <v>46</v>
      </c>
      <c r="D32" s="313"/>
      <c r="E32" s="313"/>
      <c r="F32" s="313"/>
      <c r="G32" s="313"/>
      <c r="H32" s="313"/>
      <c r="I32" s="313"/>
      <c r="J32" s="313"/>
      <c r="K32" s="313"/>
      <c r="L32" s="313"/>
      <c r="N32" s="276"/>
    </row>
    <row r="33" spans="2:14" x14ac:dyDescent="0.25">
      <c r="B33" s="27" t="s">
        <v>598</v>
      </c>
      <c r="C33" s="385" t="s">
        <v>49</v>
      </c>
      <c r="D33" s="313"/>
      <c r="E33" s="313"/>
      <c r="F33" s="313"/>
      <c r="G33" s="313"/>
      <c r="H33" s="313"/>
      <c r="I33" s="313"/>
      <c r="J33" s="313"/>
      <c r="K33" s="313"/>
      <c r="L33" s="313"/>
      <c r="N33" s="276"/>
    </row>
    <row r="34" spans="2:14" x14ac:dyDescent="0.25">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25">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25">
      <c r="B36" s="27" t="s">
        <v>601</v>
      </c>
      <c r="C36" s="385" t="s">
        <v>52</v>
      </c>
      <c r="D36" s="313"/>
      <c r="E36" s="313"/>
      <c r="F36" s="313"/>
      <c r="G36" s="313"/>
      <c r="H36" s="313"/>
      <c r="I36" s="313"/>
      <c r="J36" s="313"/>
      <c r="K36" s="313"/>
      <c r="L36" s="313"/>
      <c r="N36" s="276"/>
    </row>
    <row r="37" spans="2:14" x14ac:dyDescent="0.25">
      <c r="B37" s="27" t="s">
        <v>602</v>
      </c>
      <c r="C37" s="385" t="s">
        <v>53</v>
      </c>
      <c r="D37" s="313"/>
      <c r="E37" s="313"/>
      <c r="F37" s="313"/>
      <c r="G37" s="313"/>
      <c r="H37" s="313"/>
      <c r="I37" s="313"/>
      <c r="J37" s="313"/>
      <c r="K37" s="313"/>
      <c r="L37" s="313"/>
      <c r="N37" s="276"/>
    </row>
    <row r="38" spans="2:14" x14ac:dyDescent="0.25">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25">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25">
      <c r="B40" s="153" t="s">
        <v>605</v>
      </c>
      <c r="C40" s="196" t="s">
        <v>57</v>
      </c>
      <c r="D40" s="196"/>
      <c r="E40" s="196"/>
      <c r="F40" s="196"/>
      <c r="G40" s="196"/>
      <c r="H40" s="196"/>
      <c r="I40" s="196"/>
      <c r="J40" s="196"/>
      <c r="K40" s="196"/>
      <c r="L40" s="196"/>
      <c r="N40" s="276"/>
    </row>
    <row r="41" spans="2:14" x14ac:dyDescent="0.25">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25">
      <c r="B42" s="27" t="s">
        <v>607</v>
      </c>
      <c r="C42" s="385" t="s">
        <v>46</v>
      </c>
      <c r="D42" s="313"/>
      <c r="E42" s="313"/>
      <c r="F42" s="313"/>
      <c r="G42" s="313"/>
      <c r="H42" s="313"/>
      <c r="I42" s="313"/>
      <c r="J42" s="313"/>
      <c r="K42" s="313"/>
      <c r="L42" s="313"/>
      <c r="N42" s="276"/>
    </row>
    <row r="43" spans="2:14" x14ac:dyDescent="0.25">
      <c r="B43" s="27" t="s">
        <v>608</v>
      </c>
      <c r="C43" s="385" t="s">
        <v>49</v>
      </c>
      <c r="D43" s="313"/>
      <c r="E43" s="313"/>
      <c r="F43" s="313"/>
      <c r="G43" s="313"/>
      <c r="H43" s="313"/>
      <c r="I43" s="313"/>
      <c r="J43" s="313"/>
      <c r="K43" s="313"/>
      <c r="L43" s="313"/>
      <c r="N43" s="276"/>
    </row>
    <row r="44" spans="2:14" x14ac:dyDescent="0.25">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25">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25">
      <c r="B46" s="27" t="s">
        <v>611</v>
      </c>
      <c r="C46" s="385" t="s">
        <v>52</v>
      </c>
      <c r="D46" s="313"/>
      <c r="E46" s="313"/>
      <c r="F46" s="313"/>
      <c r="G46" s="313"/>
      <c r="H46" s="313"/>
      <c r="I46" s="313"/>
      <c r="J46" s="313"/>
      <c r="K46" s="313"/>
      <c r="L46" s="313"/>
      <c r="N46" s="276"/>
    </row>
    <row r="47" spans="2:14" x14ac:dyDescent="0.25">
      <c r="B47" s="27" t="s">
        <v>612</v>
      </c>
      <c r="C47" s="385" t="s">
        <v>53</v>
      </c>
      <c r="D47" s="313"/>
      <c r="E47" s="313"/>
      <c r="F47" s="313"/>
      <c r="G47" s="313"/>
      <c r="H47" s="313"/>
      <c r="I47" s="313"/>
      <c r="J47" s="313"/>
      <c r="K47" s="313"/>
      <c r="L47" s="313"/>
      <c r="N47" s="276"/>
    </row>
    <row r="48" spans="2:14" x14ac:dyDescent="0.25">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25">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25">
      <c r="B50" s="153" t="s">
        <v>615</v>
      </c>
      <c r="C50" s="196" t="s">
        <v>58</v>
      </c>
      <c r="D50" s="196"/>
      <c r="E50" s="196"/>
      <c r="F50" s="196"/>
      <c r="G50" s="196"/>
      <c r="H50" s="196"/>
      <c r="I50" s="196"/>
      <c r="J50" s="196"/>
      <c r="K50" s="196"/>
      <c r="L50" s="196"/>
      <c r="M50" s="16"/>
      <c r="N50" s="276"/>
    </row>
    <row r="51" spans="2:14" x14ac:dyDescent="0.25">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25">
      <c r="B52" s="27" t="s">
        <v>617</v>
      </c>
      <c r="C52" s="385" t="s">
        <v>46</v>
      </c>
      <c r="D52" s="313"/>
      <c r="E52" s="313"/>
      <c r="F52" s="313"/>
      <c r="G52" s="313"/>
      <c r="H52" s="313"/>
      <c r="I52" s="313"/>
      <c r="J52" s="313"/>
      <c r="K52" s="313"/>
      <c r="L52" s="313"/>
      <c r="N52" s="276"/>
    </row>
    <row r="53" spans="2:14" x14ac:dyDescent="0.25">
      <c r="B53" s="27" t="s">
        <v>618</v>
      </c>
      <c r="C53" s="385" t="s">
        <v>49</v>
      </c>
      <c r="D53" s="313"/>
      <c r="E53" s="313"/>
      <c r="F53" s="313"/>
      <c r="G53" s="313"/>
      <c r="H53" s="313"/>
      <c r="I53" s="313"/>
      <c r="J53" s="313"/>
      <c r="K53" s="313"/>
      <c r="L53" s="313"/>
      <c r="N53" s="276"/>
    </row>
    <row r="54" spans="2:14" s="28" customFormat="1" x14ac:dyDescent="0.25">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25">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25">
      <c r="B56" s="27" t="s">
        <v>621</v>
      </c>
      <c r="C56" s="385" t="s">
        <v>52</v>
      </c>
      <c r="D56" s="313"/>
      <c r="E56" s="313"/>
      <c r="F56" s="313"/>
      <c r="G56" s="313"/>
      <c r="H56" s="313"/>
      <c r="I56" s="313"/>
      <c r="J56" s="313"/>
      <c r="K56" s="313"/>
      <c r="L56" s="313"/>
      <c r="M56" s="16"/>
      <c r="N56" s="276"/>
    </row>
    <row r="57" spans="2:14" x14ac:dyDescent="0.25">
      <c r="B57" s="27" t="s">
        <v>622</v>
      </c>
      <c r="C57" s="385" t="s">
        <v>53</v>
      </c>
      <c r="D57" s="313"/>
      <c r="E57" s="313"/>
      <c r="F57" s="313"/>
      <c r="G57" s="313"/>
      <c r="H57" s="313"/>
      <c r="I57" s="313"/>
      <c r="J57" s="313"/>
      <c r="K57" s="313"/>
      <c r="L57" s="313"/>
      <c r="M57" s="16"/>
      <c r="N57" s="276"/>
    </row>
    <row r="58" spans="2:14" x14ac:dyDescent="0.25">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75" thickBot="1" x14ac:dyDescent="0.3">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25">
      <c r="B60" s="212" t="s">
        <v>625</v>
      </c>
      <c r="C60" s="388" t="s">
        <v>374</v>
      </c>
      <c r="D60" s="154"/>
      <c r="E60" s="154"/>
      <c r="F60" s="154"/>
      <c r="G60" s="154"/>
      <c r="H60" s="154"/>
      <c r="I60" s="154"/>
      <c r="J60" s="154"/>
      <c r="K60" s="154"/>
      <c r="L60" s="154"/>
      <c r="M60" s="16"/>
      <c r="N60" s="276"/>
    </row>
    <row r="61" spans="2:14" ht="13.35" customHeight="1" x14ac:dyDescent="0.25">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25">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25">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25">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25">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25">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25">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25">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75" thickTop="1" x14ac:dyDescent="0.25"/>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Normal="100" workbookViewId="0">
      <selection activeCell="B35" sqref="B35"/>
    </sheetView>
  </sheetViews>
  <sheetFormatPr defaultColWidth="8.7109375" defaultRowHeight="15" x14ac:dyDescent="0.25"/>
  <cols>
    <col min="1" max="1" width="6.7109375" style="11" customWidth="1"/>
    <col min="2" max="2" width="27.28515625" style="11" customWidth="1"/>
    <col min="3" max="3" width="10.7109375" style="11" customWidth="1"/>
    <col min="4" max="8" width="10" style="11" customWidth="1"/>
    <col min="9" max="9" width="8.7109375" style="11" customWidth="1"/>
    <col min="10" max="11" width="10" style="11" customWidth="1"/>
    <col min="12" max="12" width="10" style="10" customWidth="1"/>
    <col min="13" max="13" width="33.140625" style="11" customWidth="1"/>
    <col min="14" max="16384" width="8.7109375" style="11"/>
  </cols>
  <sheetData>
    <row r="1" spans="1:13" s="7" customFormat="1" x14ac:dyDescent="0.25">
      <c r="A1" s="139" t="s">
        <v>34</v>
      </c>
      <c r="B1" s="490" t="s">
        <v>376</v>
      </c>
      <c r="C1" s="490"/>
      <c r="D1" s="490"/>
      <c r="E1" s="490"/>
      <c r="F1" s="490"/>
      <c r="G1" s="490"/>
      <c r="H1" s="490"/>
      <c r="I1" s="490"/>
      <c r="J1" s="490"/>
      <c r="K1" s="490"/>
      <c r="L1" s="6"/>
      <c r="M1" s="275" t="s">
        <v>293</v>
      </c>
    </row>
    <row r="2" spans="1:13" ht="5.0999999999999996" customHeight="1" x14ac:dyDescent="0.25">
      <c r="M2" s="276"/>
    </row>
    <row r="3" spans="1:13" ht="24" x14ac:dyDescent="0.25">
      <c r="A3" s="485" t="s">
        <v>22</v>
      </c>
      <c r="B3" s="485" t="s">
        <v>23</v>
      </c>
      <c r="C3" s="131" t="str">
        <f>IF(AND('1'!$C$22="Verslo pradžia",YEAR('1'!$E$22)=YEAR('1'!$C$11)),"Pradžios metai","Ataskaitiniai metai")</f>
        <v>Ataskaitiniai metai</v>
      </c>
      <c r="D3" s="443" t="s">
        <v>12</v>
      </c>
      <c r="E3" s="444"/>
      <c r="F3" s="444"/>
      <c r="G3" s="444"/>
      <c r="H3" s="444"/>
      <c r="I3" s="444"/>
      <c r="J3" s="444"/>
      <c r="K3" s="444"/>
      <c r="M3" s="276"/>
    </row>
    <row r="4" spans="1:13" ht="15.75" thickBot="1" x14ac:dyDescent="0.3">
      <c r="A4" s="486"/>
      <c r="B4" s="486"/>
      <c r="C4" s="342">
        <f>IF(C3="Pradžios metai",YEAR('1'!$E$22),IF((YEAR('1'!$C$11)-1)+COUNT(B4:$B4)&gt;YEAR('1'!$C$18)+Parametrai!$C$15,"-",(YEAR('1'!$C$11)-1)+COUNT(B4:$B4)))</f>
        <v>1899</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f>IF(H3="Pradžios metai",YEAR('1'!$E$22),IF((YEAR('1'!$C$11)-1)+COUNT($B4:G4)&gt;YEAR('1'!$C$18)+Parametrai!$C$15,"-",(YEAR('1'!$C$11)-1)+COUNT($B4:G4)))</f>
        <v>1904</v>
      </c>
      <c r="I4" s="342">
        <f>IF(I3="Pradžios metai",YEAR('1'!$E$22),IF((YEAR('1'!$C$11)-1)+COUNT($B4:H4)&gt;YEAR('1'!$C$18)+Parametrai!$C$15,"-",(YEAR('1'!$C$11)-1)+COUNT($B4:H4)))</f>
        <v>1905</v>
      </c>
      <c r="J4" s="342">
        <f>IF(J3="Pradžios metai",YEAR('1'!$E$22),IF((YEAR('1'!$C$11)-1)+COUNT($B4:I4)&gt;YEAR('1'!$C$18)+Parametrai!$C$15,"-",(YEAR('1'!$C$11)-1)+COUNT($B4:I4)))</f>
        <v>1906</v>
      </c>
      <c r="K4" s="342">
        <f>IF(K3="Pradžios metai",YEAR('1'!$E$22),IF((YEAR('1'!$C$11)-1)+COUNT($B4:J4)&gt;YEAR('1'!$C$18)+Parametrai!$C$15,"-",(YEAR('1'!$C$11)-1)+COUNT($B4:J4)))</f>
        <v>1907</v>
      </c>
      <c r="M4" s="276"/>
    </row>
    <row r="5" spans="1:13" s="20" customFormat="1" ht="12.75" thickTop="1" x14ac:dyDescent="0.25">
      <c r="A5" s="155" t="s">
        <v>375</v>
      </c>
      <c r="B5" s="156" t="s">
        <v>24</v>
      </c>
      <c r="C5" s="157"/>
      <c r="D5" s="157"/>
      <c r="E5" s="157"/>
      <c r="F5" s="157"/>
      <c r="G5" s="157"/>
      <c r="H5" s="157"/>
      <c r="I5" s="157"/>
      <c r="J5" s="157"/>
      <c r="K5" s="157"/>
      <c r="L5" s="19"/>
      <c r="M5" s="276"/>
    </row>
    <row r="6" spans="1:13" s="20" customFormat="1" ht="12" x14ac:dyDescent="0.25">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960</v>
      </c>
    </row>
    <row r="7" spans="1:13" s="20" customFormat="1" ht="12" x14ac:dyDescent="0.25">
      <c r="A7" s="21" t="s">
        <v>636</v>
      </c>
      <c r="B7" s="314"/>
      <c r="C7" s="315"/>
      <c r="D7" s="306"/>
      <c r="E7" s="306"/>
      <c r="F7" s="306"/>
      <c r="G7" s="306"/>
      <c r="H7" s="306"/>
      <c r="I7" s="306"/>
      <c r="J7" s="306"/>
      <c r="K7" s="306"/>
      <c r="L7" s="19"/>
      <c r="M7" s="276"/>
    </row>
    <row r="8" spans="1:13" s="20" customFormat="1" ht="12" x14ac:dyDescent="0.25">
      <c r="A8" s="21" t="s">
        <v>637</v>
      </c>
      <c r="B8" s="314"/>
      <c r="C8" s="315"/>
      <c r="D8" s="306"/>
      <c r="E8" s="306"/>
      <c r="F8" s="306"/>
      <c r="G8" s="306"/>
      <c r="H8" s="306"/>
      <c r="I8" s="306"/>
      <c r="J8" s="306"/>
      <c r="K8" s="306"/>
      <c r="L8" s="19"/>
      <c r="M8" s="276"/>
    </row>
    <row r="9" spans="1:13" s="20" customFormat="1" ht="12" x14ac:dyDescent="0.25">
      <c r="A9" s="21" t="s">
        <v>638</v>
      </c>
      <c r="B9" s="314"/>
      <c r="C9" s="315"/>
      <c r="D9" s="306"/>
      <c r="E9" s="306"/>
      <c r="F9" s="306"/>
      <c r="G9" s="306"/>
      <c r="H9" s="306"/>
      <c r="I9" s="306"/>
      <c r="J9" s="306"/>
      <c r="K9" s="306"/>
      <c r="L9" s="19"/>
      <c r="M9" s="276"/>
    </row>
    <row r="10" spans="1:13" s="20" customFormat="1" ht="12" x14ac:dyDescent="0.25">
      <c r="A10" s="21" t="s">
        <v>639</v>
      </c>
      <c r="B10" s="314"/>
      <c r="C10" s="315"/>
      <c r="D10" s="306"/>
      <c r="E10" s="306"/>
      <c r="F10" s="306"/>
      <c r="G10" s="306"/>
      <c r="H10" s="306"/>
      <c r="I10" s="306"/>
      <c r="J10" s="306"/>
      <c r="K10" s="306"/>
      <c r="L10" s="19"/>
      <c r="M10" s="276"/>
    </row>
    <row r="11" spans="1:13" s="20" customFormat="1" ht="12" x14ac:dyDescent="0.25">
      <c r="A11" s="21" t="s">
        <v>640</v>
      </c>
      <c r="B11" s="314"/>
      <c r="C11" s="315"/>
      <c r="D11" s="306"/>
      <c r="E11" s="306"/>
      <c r="F11" s="306"/>
      <c r="G11" s="306"/>
      <c r="H11" s="306"/>
      <c r="I11" s="306"/>
      <c r="J11" s="306"/>
      <c r="K11" s="306"/>
      <c r="L11" s="19"/>
      <c r="M11" s="276"/>
    </row>
    <row r="12" spans="1:13" s="20" customFormat="1" ht="24" x14ac:dyDescent="0.25">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961</v>
      </c>
    </row>
    <row r="13" spans="1:13" s="20" customFormat="1" ht="24" x14ac:dyDescent="0.25">
      <c r="A13" s="21" t="s">
        <v>642</v>
      </c>
      <c r="B13" s="22" t="s">
        <v>27</v>
      </c>
      <c r="C13" s="316"/>
      <c r="D13" s="316"/>
      <c r="E13" s="316"/>
      <c r="F13" s="316"/>
      <c r="G13" s="316"/>
      <c r="H13" s="316"/>
      <c r="I13" s="316"/>
      <c r="J13" s="316"/>
      <c r="K13" s="316"/>
      <c r="L13" s="19"/>
      <c r="M13" s="269"/>
    </row>
    <row r="14" spans="1:13" s="20" customFormat="1" ht="12.75" thickBot="1" x14ac:dyDescent="0.3">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75" thickTop="1" x14ac:dyDescent="0.25">
      <c r="A15" s="155" t="s">
        <v>644</v>
      </c>
      <c r="B15" s="158" t="s">
        <v>29</v>
      </c>
      <c r="C15" s="159"/>
      <c r="D15" s="159"/>
      <c r="E15" s="159"/>
      <c r="F15" s="159"/>
      <c r="G15" s="159"/>
      <c r="H15" s="159"/>
      <c r="I15" s="159"/>
      <c r="J15" s="159"/>
      <c r="K15" s="159"/>
      <c r="L15" s="19"/>
      <c r="M15" s="276"/>
    </row>
    <row r="16" spans="1:13" s="20" customFormat="1" ht="12" x14ac:dyDescent="0.25">
      <c r="A16" s="21" t="s">
        <v>645</v>
      </c>
      <c r="B16" s="22" t="s">
        <v>25</v>
      </c>
      <c r="C16" s="306"/>
      <c r="D16" s="306"/>
      <c r="E16" s="306"/>
      <c r="F16" s="306"/>
      <c r="G16" s="306"/>
      <c r="H16" s="306"/>
      <c r="I16" s="306"/>
      <c r="J16" s="306"/>
      <c r="K16" s="306"/>
      <c r="L16" s="19"/>
      <c r="M16" s="269" t="s">
        <v>408</v>
      </c>
    </row>
    <row r="17" spans="1:26" s="20" customFormat="1" ht="12" x14ac:dyDescent="0.25">
      <c r="A17" s="21" t="s">
        <v>646</v>
      </c>
      <c r="B17" s="314"/>
      <c r="C17" s="306"/>
      <c r="D17" s="306"/>
      <c r="E17" s="306"/>
      <c r="F17" s="306"/>
      <c r="G17" s="306"/>
      <c r="H17" s="306"/>
      <c r="I17" s="306"/>
      <c r="J17" s="306"/>
      <c r="K17" s="306"/>
      <c r="L17" s="19"/>
      <c r="M17" s="276"/>
    </row>
    <row r="18" spans="1:26" s="20" customFormat="1" ht="12" x14ac:dyDescent="0.25">
      <c r="A18" s="21" t="s">
        <v>647</v>
      </c>
      <c r="B18" s="314"/>
      <c r="C18" s="306"/>
      <c r="D18" s="306"/>
      <c r="E18" s="306"/>
      <c r="F18" s="306"/>
      <c r="G18" s="306"/>
      <c r="H18" s="306"/>
      <c r="I18" s="306"/>
      <c r="J18" s="306"/>
      <c r="K18" s="306"/>
      <c r="L18" s="19"/>
      <c r="M18" s="276"/>
    </row>
    <row r="19" spans="1:26" s="20" customFormat="1" ht="12" x14ac:dyDescent="0.25">
      <c r="A19" s="21" t="s">
        <v>648</v>
      </c>
      <c r="B19" s="314"/>
      <c r="C19" s="306"/>
      <c r="D19" s="306"/>
      <c r="E19" s="306"/>
      <c r="F19" s="306"/>
      <c r="G19" s="306"/>
      <c r="H19" s="306"/>
      <c r="I19" s="306"/>
      <c r="J19" s="306"/>
      <c r="K19" s="306"/>
      <c r="L19" s="19"/>
      <c r="M19" s="276"/>
    </row>
    <row r="20" spans="1:26" s="20" customFormat="1" ht="12" x14ac:dyDescent="0.25">
      <c r="A20" s="21" t="s">
        <v>649</v>
      </c>
      <c r="B20" s="314"/>
      <c r="C20" s="317"/>
      <c r="D20" s="317"/>
      <c r="E20" s="317"/>
      <c r="F20" s="317"/>
      <c r="G20" s="317"/>
      <c r="H20" s="317"/>
      <c r="I20" s="317"/>
      <c r="J20" s="317"/>
      <c r="K20" s="317"/>
      <c r="L20" s="19"/>
      <c r="M20" s="276"/>
    </row>
    <row r="21" spans="1:26" s="20" customFormat="1" ht="12.75" thickBot="1" x14ac:dyDescent="0.3">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25">
      <c r="A22" s="155" t="s">
        <v>651</v>
      </c>
      <c r="B22" s="158" t="s">
        <v>31</v>
      </c>
      <c r="C22" s="159"/>
      <c r="D22" s="159"/>
      <c r="E22" s="159"/>
      <c r="F22" s="159"/>
      <c r="G22" s="159"/>
      <c r="H22" s="159"/>
      <c r="I22" s="159"/>
      <c r="J22" s="159"/>
      <c r="K22" s="159"/>
      <c r="L22" s="19"/>
      <c r="M22" s="276"/>
    </row>
    <row r="23" spans="1:26" s="20" customFormat="1" ht="24" x14ac:dyDescent="0.25">
      <c r="A23" s="21" t="s">
        <v>652</v>
      </c>
      <c r="B23" s="22" t="s">
        <v>32</v>
      </c>
      <c r="C23" s="306"/>
      <c r="D23" s="306"/>
      <c r="E23" s="306"/>
      <c r="F23" s="306"/>
      <c r="G23" s="306"/>
      <c r="H23" s="306"/>
      <c r="I23" s="306"/>
      <c r="J23" s="306"/>
      <c r="K23" s="306"/>
      <c r="L23" s="19"/>
      <c r="M23" s="276"/>
    </row>
    <row r="24" spans="1:26" s="20" customFormat="1" ht="12" x14ac:dyDescent="0.25">
      <c r="A24" s="21" t="s">
        <v>653</v>
      </c>
      <c r="B24" s="22" t="s">
        <v>25</v>
      </c>
      <c r="C24" s="306"/>
      <c r="D24" s="306"/>
      <c r="E24" s="306"/>
      <c r="F24" s="306"/>
      <c r="G24" s="306"/>
      <c r="H24" s="306"/>
      <c r="I24" s="306"/>
      <c r="J24" s="306"/>
      <c r="K24" s="306"/>
      <c r="L24" s="19"/>
      <c r="M24" s="269" t="s">
        <v>409</v>
      </c>
    </row>
    <row r="25" spans="1:26" s="20" customFormat="1" ht="12" x14ac:dyDescent="0.25">
      <c r="A25" s="21" t="s">
        <v>654</v>
      </c>
      <c r="B25" s="314"/>
      <c r="C25" s="306"/>
      <c r="D25" s="306"/>
      <c r="E25" s="306"/>
      <c r="F25" s="306"/>
      <c r="G25" s="306"/>
      <c r="H25" s="306"/>
      <c r="I25" s="306"/>
      <c r="J25" s="306"/>
      <c r="K25" s="306"/>
      <c r="L25" s="19"/>
      <c r="M25" s="276"/>
      <c r="Z25" s="23"/>
    </row>
    <row r="26" spans="1:26" s="20" customFormat="1" ht="12" x14ac:dyDescent="0.25">
      <c r="A26" s="21" t="s">
        <v>655</v>
      </c>
      <c r="B26" s="314"/>
      <c r="C26" s="306"/>
      <c r="D26" s="306"/>
      <c r="E26" s="306"/>
      <c r="F26" s="306"/>
      <c r="G26" s="306"/>
      <c r="H26" s="306"/>
      <c r="I26" s="306"/>
      <c r="J26" s="306"/>
      <c r="K26" s="306"/>
      <c r="L26" s="19"/>
      <c r="M26" s="276"/>
    </row>
    <row r="27" spans="1:26" s="20" customFormat="1" ht="12" x14ac:dyDescent="0.25">
      <c r="A27" s="21" t="s">
        <v>656</v>
      </c>
      <c r="B27" s="314"/>
      <c r="C27" s="306"/>
      <c r="D27" s="306"/>
      <c r="E27" s="306"/>
      <c r="F27" s="306"/>
      <c r="G27" s="306"/>
      <c r="H27" s="306"/>
      <c r="I27" s="306"/>
      <c r="J27" s="306"/>
      <c r="K27" s="306"/>
      <c r="L27" s="19"/>
      <c r="M27" s="276"/>
    </row>
    <row r="28" spans="1:26" s="20" customFormat="1" ht="12" x14ac:dyDescent="0.25">
      <c r="A28" s="21" t="s">
        <v>657</v>
      </c>
      <c r="B28" s="314"/>
      <c r="C28" s="306"/>
      <c r="D28" s="306"/>
      <c r="E28" s="306"/>
      <c r="F28" s="306"/>
      <c r="G28" s="306"/>
      <c r="H28" s="306"/>
      <c r="I28" s="306"/>
      <c r="J28" s="306"/>
      <c r="K28" s="306"/>
      <c r="L28" s="19"/>
      <c r="M28" s="276"/>
    </row>
    <row r="29" spans="1:26" s="20" customFormat="1" ht="24.6" customHeight="1" thickBot="1" x14ac:dyDescent="0.3">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4.75" thickTop="1" x14ac:dyDescent="0.25">
      <c r="A30" s="155" t="s">
        <v>919</v>
      </c>
      <c r="B30" s="158" t="s">
        <v>924</v>
      </c>
      <c r="C30" s="159"/>
      <c r="D30" s="159"/>
      <c r="E30" s="159"/>
      <c r="F30" s="159"/>
      <c r="G30" s="159"/>
      <c r="H30" s="159"/>
      <c r="I30" s="159"/>
      <c r="J30" s="159"/>
      <c r="K30" s="159"/>
      <c r="M30" s="276"/>
    </row>
    <row r="31" spans="1:26" x14ac:dyDescent="0.25">
      <c r="A31" s="21" t="s">
        <v>920</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25">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25">
      <c r="A33" s="20"/>
      <c r="B33" s="20"/>
      <c r="C33" s="20"/>
      <c r="D33" s="20"/>
      <c r="E33" s="20"/>
      <c r="F33" s="20"/>
      <c r="G33" s="20"/>
      <c r="H33" s="20"/>
      <c r="I33" s="20"/>
      <c r="J33" s="20"/>
      <c r="K33" s="20"/>
    </row>
    <row r="34" spans="1:11" x14ac:dyDescent="0.25">
      <c r="C34" s="266"/>
    </row>
    <row r="35" spans="1:11" x14ac:dyDescent="0.25">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C1" zoomScaleNormal="100" workbookViewId="0">
      <selection activeCell="Q22" sqref="Q22"/>
    </sheetView>
  </sheetViews>
  <sheetFormatPr defaultColWidth="8.7109375" defaultRowHeight="15" x14ac:dyDescent="0.25"/>
  <cols>
    <col min="1" max="1" width="2.7109375" style="11" hidden="1" customWidth="1"/>
    <col min="2" max="2" width="6.42578125" style="11" customWidth="1"/>
    <col min="3" max="3" width="30.5703125" style="11" customWidth="1"/>
    <col min="4" max="4" width="10" style="11" customWidth="1"/>
    <col min="5" max="11" width="7.85546875" style="11" customWidth="1"/>
    <col min="12"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9" t="s">
        <v>36</v>
      </c>
      <c r="C1" s="516" t="s">
        <v>383</v>
      </c>
      <c r="D1" s="516"/>
      <c r="E1" s="516"/>
      <c r="F1" s="516"/>
      <c r="G1" s="516"/>
      <c r="H1" s="516"/>
      <c r="I1" s="516"/>
      <c r="J1" s="516"/>
      <c r="K1" s="516"/>
      <c r="L1" s="516"/>
      <c r="M1" s="516"/>
      <c r="N1" s="516"/>
      <c r="O1" s="516"/>
      <c r="P1" s="516"/>
      <c r="R1" s="284" t="s">
        <v>293</v>
      </c>
    </row>
    <row r="2" spans="1:18" s="3" customFormat="1" ht="12" customHeight="1" x14ac:dyDescent="0.25">
      <c r="R2" s="276"/>
    </row>
    <row r="3" spans="1:18" s="3" customFormat="1" x14ac:dyDescent="0.25">
      <c r="B3" s="224" t="s">
        <v>914</v>
      </c>
      <c r="C3" s="225" t="s">
        <v>382</v>
      </c>
      <c r="D3" s="225"/>
      <c r="E3" s="225"/>
      <c r="F3" s="226"/>
      <c r="G3" s="226"/>
      <c r="H3" s="226"/>
      <c r="I3" s="226"/>
      <c r="J3" s="226"/>
      <c r="K3" s="226"/>
      <c r="L3" s="226"/>
      <c r="M3" s="226"/>
      <c r="N3" s="226"/>
      <c r="O3" s="226"/>
      <c r="P3" s="227"/>
      <c r="R3" s="269" t="s">
        <v>966</v>
      </c>
    </row>
    <row r="4" spans="1:18" s="3" customFormat="1" x14ac:dyDescent="0.25">
      <c r="A4" s="228"/>
      <c r="B4" s="501" t="s">
        <v>35</v>
      </c>
      <c r="C4" s="503" t="s">
        <v>75</v>
      </c>
      <c r="D4" s="503"/>
      <c r="E4" s="507" t="s">
        <v>388</v>
      </c>
      <c r="F4" s="508"/>
      <c r="G4" s="508"/>
      <c r="H4" s="508"/>
      <c r="I4" s="508"/>
      <c r="J4" s="508"/>
      <c r="K4" s="509"/>
      <c r="L4" s="503" t="s">
        <v>389</v>
      </c>
      <c r="M4" s="505" t="s">
        <v>390</v>
      </c>
      <c r="N4" s="505" t="s">
        <v>391</v>
      </c>
      <c r="O4" s="505" t="s">
        <v>76</v>
      </c>
      <c r="P4" s="161" t="s">
        <v>387</v>
      </c>
      <c r="R4" s="276"/>
    </row>
    <row r="5" spans="1:18" s="3" customFormat="1" ht="15.75" thickBot="1" x14ac:dyDescent="0.3">
      <c r="A5" s="229"/>
      <c r="B5" s="502"/>
      <c r="C5" s="504"/>
      <c r="D5" s="504"/>
      <c r="E5" s="510"/>
      <c r="F5" s="511"/>
      <c r="G5" s="511"/>
      <c r="H5" s="511"/>
      <c r="I5" s="511"/>
      <c r="J5" s="511"/>
      <c r="K5" s="512"/>
      <c r="L5" s="504"/>
      <c r="M5" s="506"/>
      <c r="N5" s="506"/>
      <c r="O5" s="506"/>
      <c r="P5" s="361">
        <f>DATE(D15,12,31)</f>
        <v>693962</v>
      </c>
      <c r="R5" s="276"/>
    </row>
    <row r="6" spans="1:18" s="3" customFormat="1" ht="15.75" thickTop="1" x14ac:dyDescent="0.25">
      <c r="B6" s="33" t="s">
        <v>377</v>
      </c>
      <c r="C6" s="517"/>
      <c r="D6" s="517"/>
      <c r="E6" s="522"/>
      <c r="F6" s="523"/>
      <c r="G6" s="523"/>
      <c r="H6" s="523"/>
      <c r="I6" s="523"/>
      <c r="J6" s="523"/>
      <c r="K6" s="524"/>
      <c r="L6" s="318"/>
      <c r="M6" s="318"/>
      <c r="N6" s="319"/>
      <c r="O6" s="320"/>
      <c r="P6" s="319"/>
      <c r="R6" s="276"/>
    </row>
    <row r="7" spans="1:18" s="3" customFormat="1" x14ac:dyDescent="0.25">
      <c r="B7" s="34" t="s">
        <v>378</v>
      </c>
      <c r="C7" s="518"/>
      <c r="D7" s="518"/>
      <c r="E7" s="519"/>
      <c r="F7" s="520"/>
      <c r="G7" s="520"/>
      <c r="H7" s="520"/>
      <c r="I7" s="520"/>
      <c r="J7" s="520"/>
      <c r="K7" s="521"/>
      <c r="L7" s="321"/>
      <c r="M7" s="321"/>
      <c r="N7" s="322"/>
      <c r="O7" s="309"/>
      <c r="P7" s="323"/>
      <c r="R7" s="276"/>
    </row>
    <row r="8" spans="1:18" s="3" customFormat="1" x14ac:dyDescent="0.25">
      <c r="B8" s="34" t="s">
        <v>379</v>
      </c>
      <c r="C8" s="518"/>
      <c r="D8" s="518"/>
      <c r="E8" s="519"/>
      <c r="F8" s="520"/>
      <c r="G8" s="520"/>
      <c r="H8" s="520"/>
      <c r="I8" s="520"/>
      <c r="J8" s="520"/>
      <c r="K8" s="521"/>
      <c r="L8" s="321"/>
      <c r="M8" s="321"/>
      <c r="N8" s="322"/>
      <c r="O8" s="309"/>
      <c r="P8" s="323"/>
      <c r="R8" s="276"/>
    </row>
    <row r="9" spans="1:18" s="3" customFormat="1" x14ac:dyDescent="0.25">
      <c r="B9" s="34" t="s">
        <v>380</v>
      </c>
      <c r="C9" s="518"/>
      <c r="D9" s="518"/>
      <c r="E9" s="519"/>
      <c r="F9" s="520"/>
      <c r="G9" s="520"/>
      <c r="H9" s="520"/>
      <c r="I9" s="520"/>
      <c r="J9" s="520"/>
      <c r="K9" s="521"/>
      <c r="L9" s="321"/>
      <c r="M9" s="321"/>
      <c r="N9" s="322"/>
      <c r="O9" s="309"/>
      <c r="P9" s="323"/>
      <c r="R9" s="276"/>
    </row>
    <row r="10" spans="1:18" s="3" customFormat="1" ht="15" customHeight="1" thickBot="1" x14ac:dyDescent="0.3">
      <c r="A10" s="107"/>
      <c r="B10" s="106" t="s">
        <v>381</v>
      </c>
      <c r="C10" s="495"/>
      <c r="D10" s="495"/>
      <c r="E10" s="496"/>
      <c r="F10" s="497"/>
      <c r="G10" s="497"/>
      <c r="H10" s="497"/>
      <c r="I10" s="497"/>
      <c r="J10" s="497"/>
      <c r="K10" s="498"/>
      <c r="L10" s="324"/>
      <c r="M10" s="324"/>
      <c r="N10" s="325"/>
      <c r="O10" s="326"/>
      <c r="P10" s="327"/>
      <c r="R10" s="276"/>
    </row>
    <row r="11" spans="1:18" s="3" customFormat="1" ht="15.6" customHeight="1" thickTop="1" thickBot="1" x14ac:dyDescent="0.3">
      <c r="A11" s="107"/>
      <c r="B11" s="499" t="s">
        <v>37</v>
      </c>
      <c r="C11" s="500"/>
      <c r="D11" s="500"/>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75" thickTop="1" x14ac:dyDescent="0.25">
      <c r="R12" s="276"/>
    </row>
    <row r="13" spans="1:18" s="7" customFormat="1" ht="14.25" x14ac:dyDescent="0.25">
      <c r="A13" s="116"/>
      <c r="B13" s="163" t="s">
        <v>915</v>
      </c>
      <c r="C13" s="164" t="s">
        <v>384</v>
      </c>
      <c r="D13" s="164"/>
      <c r="E13" s="164"/>
      <c r="F13" s="164"/>
      <c r="G13" s="164"/>
      <c r="H13" s="164"/>
      <c r="I13" s="164"/>
      <c r="J13" s="164"/>
      <c r="K13" s="164"/>
      <c r="L13" s="164"/>
      <c r="N13" s="269" t="s">
        <v>397</v>
      </c>
    </row>
    <row r="14" spans="1:18" ht="24" x14ac:dyDescent="0.25">
      <c r="A14" s="220"/>
      <c r="B14" s="493" t="s">
        <v>35</v>
      </c>
      <c r="C14" s="493" t="s">
        <v>77</v>
      </c>
      <c r="D14" s="131" t="str">
        <f>IF(AND('1'!$C$22="Verslo pradžia",YEAR('1'!$E$22)=YEAR('1'!$C$11)),"Pradžios metai","Ataskaitiniai metai")</f>
        <v>Ataskaitiniai metai</v>
      </c>
      <c r="E14" s="443" t="s">
        <v>12</v>
      </c>
      <c r="F14" s="444"/>
      <c r="G14" s="444"/>
      <c r="H14" s="444"/>
      <c r="I14" s="444"/>
      <c r="J14" s="444"/>
      <c r="K14" s="444"/>
      <c r="L14" s="444"/>
      <c r="N14" s="276"/>
    </row>
    <row r="15" spans="1:18" ht="15.75" thickBot="1" x14ac:dyDescent="0.3">
      <c r="A15" s="221"/>
      <c r="B15" s="494"/>
      <c r="C15" s="494"/>
      <c r="D15" s="342">
        <f>IF(D14="Pradžios metai",YEAR('1'!$E$22),IF((YEAR('1'!$C$11)-1)+COUNT($C15:C15)&gt;YEAR('1'!$C$18)+Parametrai!$C$15,"-",(YEAR('1'!$C$11)-1)+COUNT($C15:C15)))</f>
        <v>1899</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f>IF(I14="Pradžios metai",YEAR('1'!$E$22),IF((YEAR('1'!$C$11)-1)+COUNT($C15:H15)&gt;YEAR('1'!$C$18)+Parametrai!$C$15,"-",(YEAR('1'!$C$11)-1)+COUNT($C15:H15)))</f>
        <v>1904</v>
      </c>
      <c r="J15" s="342">
        <f>IF(J14="Pradžios metai",YEAR('1'!$E$22),IF((YEAR('1'!$C$11)-1)+COUNT($C15:I15)&gt;YEAR('1'!$C$18)+Parametrai!$C$15,"-",(YEAR('1'!$C$11)-1)+COUNT($C15:I15)))</f>
        <v>1905</v>
      </c>
      <c r="K15" s="342">
        <f>IF(K14="Pradžios metai",YEAR('1'!$E$22),IF((YEAR('1'!$C$11)-1)+COUNT($C15:J15)&gt;YEAR('1'!$C$18)+Parametrai!$C$15,"-",(YEAR('1'!$C$11)-1)+COUNT($C15:J15)))</f>
        <v>1906</v>
      </c>
      <c r="L15" s="342">
        <f>IF(L14="Pradžios metai",YEAR('1'!$E$22),IF((YEAR('1'!$C$11)-1)+COUNT($C15:K15)&gt;YEAR('1'!$C$18)+Parametrai!$C$15,"-",(YEAR('1'!$C$11)-1)+COUNT($C15:K15)))</f>
        <v>1907</v>
      </c>
      <c r="N15" s="276"/>
    </row>
    <row r="16" spans="1:18" ht="15.75" thickTop="1" x14ac:dyDescent="0.25">
      <c r="B16" s="50" t="s">
        <v>905</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25">
      <c r="B17" s="21" t="s">
        <v>906</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3" t="s">
        <v>965</v>
      </c>
      <c r="O17" s="513"/>
      <c r="P17" s="513"/>
      <c r="Q17" s="513"/>
      <c r="R17" s="513"/>
    </row>
    <row r="18" spans="1:18" ht="17.25" customHeight="1" x14ac:dyDescent="0.25">
      <c r="B18" s="21" t="s">
        <v>907</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3" t="s">
        <v>964</v>
      </c>
      <c r="O18" s="513"/>
      <c r="P18" s="513"/>
      <c r="Q18" s="513"/>
      <c r="R18" s="513"/>
    </row>
    <row r="19" spans="1:18" x14ac:dyDescent="0.25">
      <c r="B19" s="21" t="s">
        <v>908</v>
      </c>
      <c r="C19" s="21" t="s">
        <v>385</v>
      </c>
      <c r="D19" s="328"/>
      <c r="E19" s="328"/>
      <c r="F19" s="328"/>
      <c r="G19" s="328"/>
      <c r="H19" s="328"/>
      <c r="I19" s="328"/>
      <c r="J19" s="328"/>
      <c r="K19" s="328"/>
      <c r="L19" s="328"/>
      <c r="N19" s="276"/>
    </row>
    <row r="20" spans="1:18" x14ac:dyDescent="0.25">
      <c r="B20" s="21" t="s">
        <v>909</v>
      </c>
      <c r="C20" s="21" t="s">
        <v>81</v>
      </c>
      <c r="D20" s="328"/>
      <c r="E20" s="328"/>
      <c r="F20" s="328"/>
      <c r="G20" s="328"/>
      <c r="H20" s="328"/>
      <c r="I20" s="328"/>
      <c r="J20" s="328"/>
      <c r="K20" s="328"/>
      <c r="L20" s="328"/>
      <c r="N20" s="276"/>
    </row>
    <row r="21" spans="1:18" x14ac:dyDescent="0.25">
      <c r="B21" s="21" t="s">
        <v>910</v>
      </c>
      <c r="C21" s="21" t="s">
        <v>386</v>
      </c>
      <c r="D21" s="328"/>
      <c r="E21" s="328"/>
      <c r="F21" s="328"/>
      <c r="G21" s="328"/>
      <c r="H21" s="328"/>
      <c r="I21" s="328"/>
      <c r="J21" s="328"/>
      <c r="K21" s="328"/>
      <c r="L21" s="328"/>
      <c r="N21" s="276"/>
    </row>
    <row r="22" spans="1:18" ht="15.75" thickBot="1" x14ac:dyDescent="0.3">
      <c r="A22" s="111"/>
      <c r="B22" s="105" t="s">
        <v>904</v>
      </c>
      <c r="C22" s="105" t="s">
        <v>82</v>
      </c>
      <c r="D22" s="329"/>
      <c r="E22" s="329"/>
      <c r="F22" s="329"/>
      <c r="G22" s="329"/>
      <c r="H22" s="329"/>
      <c r="I22" s="329"/>
      <c r="J22" s="329"/>
      <c r="K22" s="329"/>
      <c r="L22" s="329"/>
      <c r="N22" s="276"/>
    </row>
    <row r="23" spans="1:18" ht="16.5" thickTop="1" thickBot="1" x14ac:dyDescent="0.3">
      <c r="A23" s="111"/>
      <c r="B23" s="112" t="s">
        <v>903</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
      <c r="B24" s="125" t="s">
        <v>901</v>
      </c>
      <c r="C24" s="267" t="s">
        <v>911</v>
      </c>
      <c r="D24" s="330"/>
      <c r="E24" s="330"/>
      <c r="F24" s="330"/>
      <c r="G24" s="330"/>
      <c r="H24" s="330"/>
      <c r="I24" s="330"/>
      <c r="J24" s="330"/>
      <c r="K24" s="330"/>
      <c r="L24" s="330"/>
      <c r="N24" s="514" t="s">
        <v>963</v>
      </c>
      <c r="O24" s="514"/>
      <c r="P24" s="514"/>
      <c r="Q24" s="514"/>
      <c r="R24" s="514"/>
    </row>
    <row r="25" spans="1:18" ht="15.75" thickTop="1" x14ac:dyDescent="0.25">
      <c r="A25" s="115"/>
      <c r="B25" s="117" t="s">
        <v>902</v>
      </c>
      <c r="C25" s="117" t="s">
        <v>84</v>
      </c>
      <c r="D25" s="331"/>
      <c r="E25" s="331"/>
      <c r="F25" s="331"/>
      <c r="G25" s="331"/>
      <c r="H25" s="331"/>
      <c r="I25" s="331"/>
      <c r="J25" s="331"/>
      <c r="K25" s="331"/>
      <c r="L25" s="331"/>
      <c r="N25" s="276"/>
    </row>
    <row r="26" spans="1:18" x14ac:dyDescent="0.25">
      <c r="R26" s="276"/>
    </row>
    <row r="27" spans="1:18" s="7" customFormat="1" ht="15" customHeight="1" x14ac:dyDescent="0.25">
      <c r="A27" s="116"/>
      <c r="B27" s="163" t="s">
        <v>916</v>
      </c>
      <c r="C27" s="160" t="s">
        <v>404</v>
      </c>
      <c r="D27" s="160"/>
      <c r="E27" s="160"/>
      <c r="F27" s="164"/>
      <c r="G27" s="164"/>
      <c r="H27" s="164"/>
      <c r="I27" s="164"/>
      <c r="J27" s="164"/>
      <c r="K27" s="164"/>
      <c r="L27" s="164"/>
      <c r="N27" s="269" t="s">
        <v>398</v>
      </c>
    </row>
    <row r="28" spans="1:18" ht="24" x14ac:dyDescent="0.25">
      <c r="A28" s="223"/>
      <c r="B28" s="493" t="s">
        <v>35</v>
      </c>
      <c r="C28" s="493" t="s">
        <v>77</v>
      </c>
      <c r="D28" s="131" t="str">
        <f>IF(AND('1'!$C$22="Verslo pradžia",YEAR('1'!$E$22)=YEAR('1'!$C$11)),"Pradžios metai","Ataskaitiniai metai")</f>
        <v>Ataskaitiniai metai</v>
      </c>
      <c r="E28" s="172" t="s">
        <v>12</v>
      </c>
      <c r="F28" s="391"/>
      <c r="G28" s="391"/>
      <c r="H28" s="391"/>
      <c r="I28" s="391"/>
      <c r="J28" s="391"/>
      <c r="K28" s="391"/>
      <c r="L28" s="391"/>
      <c r="N28" s="276"/>
    </row>
    <row r="29" spans="1:18" ht="15.75" thickBot="1" x14ac:dyDescent="0.3">
      <c r="A29" s="111"/>
      <c r="B29" s="494"/>
      <c r="C29" s="494"/>
      <c r="D29" s="342">
        <f>IF(D28="Pradžios metai",YEAR('1'!$E$22),IF((YEAR('1'!$C$11)-1)+COUNT($C29:C29)&gt;YEAR('1'!$C$18)+Parametrai!$C$15,"-",(YEAR('1'!$C$11)-1)+COUNT($C29:C29)))</f>
        <v>1899</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f>IF(I28="Pradžios metai",YEAR('1'!$E$22),IF((YEAR('1'!$C$11)-1)+COUNT($C29:H29)&gt;YEAR('1'!$C$18)+Parametrai!$C$15,"-",(YEAR('1'!$C$11)-1)+COUNT($C29:H29)))</f>
        <v>1904</v>
      </c>
      <c r="J29" s="342">
        <f>IF(J28="Pradžios metai",YEAR('1'!$E$22),IF((YEAR('1'!$C$11)-1)+COUNT($C29:I29)&gt;YEAR('1'!$C$18)+Parametrai!$C$15,"-",(YEAR('1'!$C$11)-1)+COUNT($C29:I29)))</f>
        <v>1905</v>
      </c>
      <c r="K29" s="342">
        <f>IF(K28="Pradžios metai",YEAR('1'!$E$22),IF((YEAR('1'!$C$11)-1)+COUNT($C29:J29)&gt;YEAR('1'!$C$18)+Parametrai!$C$15,"-",(YEAR('1'!$C$11)-1)+COUNT($C29:J29)))</f>
        <v>1906</v>
      </c>
      <c r="L29" s="342">
        <f>IF(L28="Pradžios metai",YEAR('1'!$E$22),IF((YEAR('1'!$C$11)-1)+COUNT($C29:K29)&gt;YEAR('1'!$C$18)+Parametrai!$C$15,"-",(YEAR('1'!$C$11)-1)+COUNT($C29:K29)))</f>
        <v>1907</v>
      </c>
      <c r="N29" s="276"/>
    </row>
    <row r="30" spans="1:18" ht="24.75" thickTop="1" x14ac:dyDescent="0.25">
      <c r="B30" s="222" t="s">
        <v>897</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25">
      <c r="B31" s="27" t="s">
        <v>898</v>
      </c>
      <c r="C31" s="36" t="s">
        <v>854</v>
      </c>
      <c r="D31" s="328"/>
      <c r="E31" s="328"/>
      <c r="F31" s="328"/>
      <c r="G31" s="328"/>
      <c r="H31" s="328"/>
      <c r="I31" s="328"/>
      <c r="J31" s="328"/>
      <c r="K31" s="328"/>
      <c r="L31" s="328"/>
      <c r="N31" s="276"/>
    </row>
    <row r="32" spans="1:18" ht="15.75" thickBot="1" x14ac:dyDescent="0.3">
      <c r="A32" s="111"/>
      <c r="B32" s="118" t="s">
        <v>899</v>
      </c>
      <c r="C32" s="113" t="s">
        <v>86</v>
      </c>
      <c r="D32" s="329"/>
      <c r="E32" s="329"/>
      <c r="F32" s="329"/>
      <c r="G32" s="329"/>
      <c r="H32" s="329"/>
      <c r="I32" s="329"/>
      <c r="J32" s="329"/>
      <c r="K32" s="329"/>
      <c r="L32" s="329"/>
      <c r="N32" s="276"/>
    </row>
    <row r="33" spans="1:18" ht="25.5" thickTop="1" thickBot="1" x14ac:dyDescent="0.3">
      <c r="A33" s="111"/>
      <c r="B33" s="119" t="s">
        <v>900</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
      <c r="B34" s="125" t="s">
        <v>895</v>
      </c>
      <c r="C34" s="267" t="s">
        <v>912</v>
      </c>
      <c r="D34" s="330"/>
      <c r="E34" s="330"/>
      <c r="F34" s="330"/>
      <c r="G34" s="330"/>
      <c r="H34" s="330"/>
      <c r="I34" s="330"/>
      <c r="J34" s="330"/>
      <c r="K34" s="330"/>
      <c r="L34" s="330"/>
      <c r="N34" s="515" t="s">
        <v>962</v>
      </c>
      <c r="O34" s="515"/>
      <c r="P34" s="515"/>
      <c r="Q34" s="515"/>
      <c r="R34" s="515"/>
    </row>
    <row r="35" spans="1:18" ht="14.25" customHeight="1" thickTop="1" x14ac:dyDescent="0.25">
      <c r="A35" s="115"/>
      <c r="B35" s="120" t="s">
        <v>896</v>
      </c>
      <c r="C35" s="209" t="s">
        <v>88</v>
      </c>
      <c r="D35" s="331"/>
      <c r="E35" s="331"/>
      <c r="F35" s="331"/>
      <c r="G35" s="331"/>
      <c r="H35" s="331"/>
      <c r="I35" s="331"/>
      <c r="J35" s="331"/>
      <c r="K35" s="331"/>
      <c r="L35" s="331"/>
      <c r="N35" s="276"/>
    </row>
    <row r="37" spans="1:18" x14ac:dyDescent="0.25">
      <c r="D37" s="255"/>
      <c r="E37" s="255"/>
    </row>
    <row r="38" spans="1:18" x14ac:dyDescent="0.25">
      <c r="D38" s="255"/>
    </row>
    <row r="41" spans="1:18" x14ac:dyDescent="0.25">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scale="85" orientation="landscape" blackAndWhite="1"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Normal="100" workbookViewId="0">
      <pane xSplit="2" ySplit="6" topLeftCell="D7" activePane="bottomRight" state="frozen"/>
      <selection activeCell="B14" sqref="B14:L14"/>
      <selection pane="topRight" activeCell="B14" sqref="B14:L14"/>
      <selection pane="bottomLeft" activeCell="B14" sqref="B14:L14"/>
      <selection pane="bottomRight" activeCell="L32" sqref="L3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140" t="s">
        <v>59</v>
      </c>
      <c r="C1" s="165" t="s">
        <v>89</v>
      </c>
      <c r="D1" s="140"/>
      <c r="E1" s="140"/>
      <c r="F1" s="140"/>
      <c r="G1" s="140"/>
      <c r="H1" s="140"/>
      <c r="I1" s="140"/>
      <c r="J1" s="140"/>
      <c r="K1" s="140"/>
      <c r="L1" s="140"/>
      <c r="N1" s="284" t="s">
        <v>293</v>
      </c>
    </row>
    <row r="2" spans="2:15" x14ac:dyDescent="0.2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ht="14.25" x14ac:dyDescent="0.25">
      <c r="B3" s="140" t="s">
        <v>392</v>
      </c>
      <c r="C3" s="264" t="s">
        <v>781</v>
      </c>
      <c r="D3" s="140"/>
      <c r="E3" s="140"/>
      <c r="F3" s="140"/>
      <c r="G3" s="140"/>
      <c r="H3" s="140"/>
      <c r="I3" s="140"/>
      <c r="J3" s="140"/>
      <c r="K3" s="140"/>
      <c r="L3" s="140"/>
      <c r="M3" s="40"/>
      <c r="N3" s="287"/>
    </row>
    <row r="4" spans="2:15" x14ac:dyDescent="0.25">
      <c r="N4" s="287"/>
    </row>
    <row r="5" spans="2:15" ht="24" x14ac:dyDescent="0.25">
      <c r="B5" s="525" t="s">
        <v>22</v>
      </c>
      <c r="C5" s="485" t="s">
        <v>44</v>
      </c>
      <c r="D5" s="131" t="str">
        <f>IF(AND('1'!$C$22="Verslo pradžia",YEAR('1'!$E$22)=YEAR('1'!$C$11)),"Pradžios metai","Ataskaitiniai metai")</f>
        <v>Ataskaitiniai metai</v>
      </c>
      <c r="E5" s="443" t="s">
        <v>12</v>
      </c>
      <c r="F5" s="444"/>
      <c r="G5" s="444"/>
      <c r="H5" s="444"/>
      <c r="I5" s="444"/>
      <c r="J5" s="444"/>
      <c r="K5" s="444"/>
      <c r="L5" s="444"/>
      <c r="M5" s="42"/>
      <c r="N5" s="287"/>
    </row>
    <row r="6" spans="2:15" ht="15.75" thickBot="1" x14ac:dyDescent="0.3">
      <c r="B6" s="526"/>
      <c r="C6" s="48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f>IF(I5="Pradžios metai",YEAR('1'!$E$22),IF((YEAR('1'!$C$11)-1)+COUNT($C6:H6)&gt;YEAR('1'!$C$18)+Parametrai!$C$15,"-",(YEAR('1'!$C$11)-1)+COUNT($C6:H6)))</f>
        <v>1904</v>
      </c>
      <c r="J6" s="342">
        <f>IF(J5="Pradžios metai",YEAR('1'!$E$22),IF((YEAR('1'!$C$11)-1)+COUNT($C6:I6)&gt;YEAR('1'!$C$18)+Parametrai!$C$15,"-",(YEAR('1'!$C$11)-1)+COUNT($C6:I6)))</f>
        <v>1905</v>
      </c>
      <c r="K6" s="342">
        <f>IF(K5="Pradžios metai",YEAR('1'!$E$22),IF((YEAR('1'!$C$11)-1)+COUNT($C6:J6)&gt;YEAR('1'!$C$18)+Parametrai!$C$15,"-",(YEAR('1'!$C$11)-1)+COUNT($C6:J6)))</f>
        <v>1906</v>
      </c>
      <c r="L6" s="342">
        <f>IF(L5="Pradžios metai",YEAR('1'!$E$22),IF((YEAR('1'!$C$11)-1)+COUNT($C6:K6)&gt;YEAR('1'!$C$18)+Parametrai!$C$15,"-",(YEAR('1'!$C$11)-1)+COUNT($C6:K6)))</f>
        <v>1907</v>
      </c>
      <c r="N6" s="287"/>
    </row>
    <row r="7" spans="2:15" ht="15.75" thickTop="1" x14ac:dyDescent="0.25">
      <c r="B7" s="166"/>
      <c r="C7" s="167" t="s">
        <v>92</v>
      </c>
      <c r="D7" s="168"/>
      <c r="E7" s="169"/>
      <c r="F7" s="169"/>
      <c r="G7" s="169"/>
      <c r="H7" s="169"/>
      <c r="I7" s="169"/>
      <c r="J7" s="169"/>
      <c r="K7" s="169"/>
      <c r="L7" s="169"/>
      <c r="N7" s="287"/>
    </row>
    <row r="8" spans="2:15" x14ac:dyDescent="0.2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2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2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2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2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2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2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2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25">
      <c r="B16" s="44" t="s">
        <v>719</v>
      </c>
      <c r="C16" s="18" t="s">
        <v>99</v>
      </c>
      <c r="D16" s="323"/>
      <c r="E16" s="323"/>
      <c r="F16" s="323"/>
      <c r="G16" s="323"/>
      <c r="H16" s="323"/>
      <c r="I16" s="323"/>
      <c r="J16" s="323"/>
      <c r="K16" s="323"/>
      <c r="L16" s="323"/>
      <c r="N16" s="287" t="s">
        <v>541</v>
      </c>
    </row>
    <row r="17" spans="2:14" ht="24" x14ac:dyDescent="0.25">
      <c r="B17" s="44" t="s">
        <v>720</v>
      </c>
      <c r="C17" s="210" t="s">
        <v>417</v>
      </c>
      <c r="D17" s="108"/>
      <c r="E17" s="108"/>
      <c r="F17" s="108"/>
      <c r="G17" s="108"/>
      <c r="H17" s="108"/>
      <c r="I17" s="108"/>
      <c r="J17" s="108"/>
      <c r="K17" s="108"/>
      <c r="L17" s="108"/>
      <c r="N17" s="287" t="s">
        <v>969</v>
      </c>
    </row>
    <row r="18" spans="2:14" x14ac:dyDescent="0.25">
      <c r="B18" s="44" t="s">
        <v>537</v>
      </c>
      <c r="C18" s="18" t="s">
        <v>100</v>
      </c>
      <c r="D18" s="323"/>
      <c r="E18" s="323"/>
      <c r="F18" s="323"/>
      <c r="G18" s="323"/>
      <c r="H18" s="323"/>
      <c r="I18" s="323"/>
      <c r="J18" s="323"/>
      <c r="K18" s="323"/>
      <c r="L18" s="323"/>
      <c r="N18" s="287" t="s">
        <v>553</v>
      </c>
    </row>
    <row r="19" spans="2:14" x14ac:dyDescent="0.25">
      <c r="B19" s="44" t="s">
        <v>538</v>
      </c>
      <c r="C19" s="18" t="s">
        <v>102</v>
      </c>
      <c r="D19" s="323"/>
      <c r="E19" s="323"/>
      <c r="F19" s="323"/>
      <c r="G19" s="323"/>
      <c r="H19" s="323"/>
      <c r="I19" s="323"/>
      <c r="J19" s="323"/>
      <c r="K19" s="323"/>
      <c r="L19" s="323"/>
      <c r="N19" s="287" t="s">
        <v>917</v>
      </c>
    </row>
    <row r="20" spans="2:14" x14ac:dyDescent="0.25">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25">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25">
      <c r="B22" s="44" t="s">
        <v>689</v>
      </c>
      <c r="C22" s="18" t="s">
        <v>107</v>
      </c>
      <c r="D22" s="323"/>
      <c r="E22" s="323"/>
      <c r="F22" s="323"/>
      <c r="G22" s="323"/>
      <c r="H22" s="323"/>
      <c r="I22" s="323"/>
      <c r="J22" s="323"/>
      <c r="K22" s="323"/>
      <c r="L22" s="323"/>
      <c r="N22" s="287"/>
    </row>
    <row r="23" spans="2:14" x14ac:dyDescent="0.25">
      <c r="B23" s="44" t="s">
        <v>690</v>
      </c>
      <c r="C23" s="18" t="s">
        <v>108</v>
      </c>
      <c r="D23" s="323"/>
      <c r="E23" s="323"/>
      <c r="F23" s="323"/>
      <c r="G23" s="323"/>
      <c r="H23" s="323"/>
      <c r="I23" s="323"/>
      <c r="J23" s="323"/>
      <c r="K23" s="323"/>
      <c r="L23" s="323"/>
      <c r="N23" s="287"/>
    </row>
    <row r="24" spans="2:14" x14ac:dyDescent="0.25">
      <c r="B24" s="44" t="s">
        <v>691</v>
      </c>
      <c r="C24" s="18" t="s">
        <v>109</v>
      </c>
      <c r="D24" s="323"/>
      <c r="E24" s="323"/>
      <c r="F24" s="323"/>
      <c r="G24" s="323"/>
      <c r="H24" s="323"/>
      <c r="I24" s="323"/>
      <c r="J24" s="323"/>
      <c r="K24" s="323"/>
      <c r="L24" s="323"/>
      <c r="M24" s="42"/>
      <c r="N24" s="287"/>
    </row>
    <row r="25" spans="2:14" x14ac:dyDescent="0.25">
      <c r="B25" s="44" t="s">
        <v>692</v>
      </c>
      <c r="C25" s="18" t="s">
        <v>110</v>
      </c>
      <c r="D25" s="323"/>
      <c r="E25" s="323"/>
      <c r="F25" s="323"/>
      <c r="G25" s="323"/>
      <c r="H25" s="323"/>
      <c r="I25" s="323"/>
      <c r="J25" s="323"/>
      <c r="K25" s="323"/>
      <c r="L25" s="323"/>
      <c r="N25" s="287" t="s">
        <v>970</v>
      </c>
    </row>
    <row r="26" spans="2:14" x14ac:dyDescent="0.25">
      <c r="B26" s="44" t="s">
        <v>693</v>
      </c>
      <c r="C26" s="18" t="s">
        <v>103</v>
      </c>
      <c r="D26" s="323"/>
      <c r="E26" s="323"/>
      <c r="F26" s="323"/>
      <c r="G26" s="323"/>
      <c r="H26" s="323"/>
      <c r="I26" s="323"/>
      <c r="J26" s="323"/>
      <c r="K26" s="323"/>
      <c r="L26" s="323"/>
      <c r="M26" s="43"/>
      <c r="N26" s="287"/>
    </row>
    <row r="27" spans="2:14" x14ac:dyDescent="0.25">
      <c r="B27" s="44" t="s">
        <v>694</v>
      </c>
      <c r="C27" s="18" t="s">
        <v>96</v>
      </c>
      <c r="D27" s="323"/>
      <c r="E27" s="323"/>
      <c r="F27" s="323"/>
      <c r="G27" s="323"/>
      <c r="H27" s="323"/>
      <c r="I27" s="323"/>
      <c r="J27" s="323"/>
      <c r="K27" s="323"/>
      <c r="L27" s="323"/>
      <c r="N27" s="287"/>
    </row>
    <row r="28" spans="2:14" ht="24" x14ac:dyDescent="0.25">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25">
      <c r="B29" s="44" t="s">
        <v>696</v>
      </c>
      <c r="C29" s="18" t="s">
        <v>112</v>
      </c>
      <c r="D29" s="328"/>
      <c r="E29" s="323"/>
      <c r="F29" s="323"/>
      <c r="G29" s="323"/>
      <c r="H29" s="323"/>
      <c r="I29" s="323"/>
      <c r="J29" s="323"/>
      <c r="K29" s="323"/>
      <c r="L29" s="323"/>
      <c r="N29" s="287"/>
    </row>
    <row r="30" spans="2:14" x14ac:dyDescent="0.25">
      <c r="B30" s="44" t="s">
        <v>697</v>
      </c>
      <c r="C30" s="18" t="s">
        <v>113</v>
      </c>
      <c r="D30" s="328"/>
      <c r="E30" s="323"/>
      <c r="F30" s="323"/>
      <c r="G30" s="323"/>
      <c r="H30" s="323"/>
      <c r="I30" s="323"/>
      <c r="J30" s="323"/>
      <c r="K30" s="323"/>
      <c r="L30" s="323"/>
      <c r="N30" s="287"/>
    </row>
    <row r="31" spans="2:14" x14ac:dyDescent="0.25">
      <c r="B31" s="44" t="s">
        <v>698</v>
      </c>
      <c r="C31" s="18" t="s">
        <v>114</v>
      </c>
      <c r="D31" s="328"/>
      <c r="E31" s="323"/>
      <c r="F31" s="323"/>
      <c r="G31" s="323"/>
      <c r="H31" s="323"/>
      <c r="I31" s="323"/>
      <c r="J31" s="323"/>
      <c r="K31" s="323"/>
      <c r="L31" s="323"/>
      <c r="M31" s="43"/>
      <c r="N31" s="287"/>
    </row>
    <row r="32" spans="2:14" x14ac:dyDescent="0.25">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4" x14ac:dyDescent="0.25">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65" customHeight="1" thickBot="1" x14ac:dyDescent="0.3">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75" thickTop="1" x14ac:dyDescent="0.25">
      <c r="B35" s="43"/>
      <c r="C35" s="43"/>
      <c r="D35" s="109"/>
      <c r="E35" s="109"/>
      <c r="F35" s="109"/>
      <c r="G35" s="109"/>
      <c r="H35" s="109"/>
      <c r="I35" s="109"/>
      <c r="J35" s="109"/>
      <c r="K35" s="109"/>
      <c r="L35" s="109"/>
      <c r="M35" s="43"/>
      <c r="N35" s="287"/>
    </row>
    <row r="36" spans="2:14" ht="24" x14ac:dyDescent="0.25">
      <c r="B36" s="172"/>
      <c r="C36" s="134" t="s">
        <v>119</v>
      </c>
      <c r="D36" s="173"/>
      <c r="E36" s="173"/>
      <c r="F36" s="173"/>
      <c r="G36" s="173"/>
      <c r="H36" s="173"/>
      <c r="I36" s="173"/>
      <c r="J36" s="173"/>
      <c r="K36" s="173"/>
      <c r="L36" s="173"/>
      <c r="M36" s="43"/>
      <c r="N36" s="287"/>
    </row>
    <row r="37" spans="2:14" x14ac:dyDescent="0.25">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25">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25">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925</v>
      </c>
    </row>
    <row r="40" spans="2:14" x14ac:dyDescent="0.25">
      <c r="B40" s="44" t="s">
        <v>702</v>
      </c>
      <c r="C40" s="18" t="s">
        <v>124</v>
      </c>
      <c r="D40" s="323"/>
      <c r="E40" s="323"/>
      <c r="F40" s="323"/>
      <c r="G40" s="323"/>
      <c r="H40" s="323"/>
      <c r="I40" s="323"/>
      <c r="J40" s="323"/>
      <c r="K40" s="323"/>
      <c r="L40" s="323"/>
      <c r="N40" s="287" t="s">
        <v>553</v>
      </c>
    </row>
    <row r="41" spans="2:14" x14ac:dyDescent="0.25">
      <c r="B41" s="44" t="s">
        <v>703</v>
      </c>
      <c r="C41" s="18" t="s">
        <v>125</v>
      </c>
      <c r="D41" s="323"/>
      <c r="E41" s="323"/>
      <c r="F41" s="323"/>
      <c r="G41" s="323"/>
      <c r="H41" s="323"/>
      <c r="I41" s="323"/>
      <c r="J41" s="323"/>
      <c r="K41" s="323"/>
      <c r="L41" s="323"/>
      <c r="N41" s="287" t="s">
        <v>553</v>
      </c>
    </row>
    <row r="42" spans="2:14" x14ac:dyDescent="0.25">
      <c r="B42" s="44" t="s">
        <v>704</v>
      </c>
      <c r="C42" s="18" t="s">
        <v>126</v>
      </c>
      <c r="D42" s="323"/>
      <c r="E42" s="323"/>
      <c r="F42" s="323"/>
      <c r="G42" s="323"/>
      <c r="H42" s="323"/>
      <c r="I42" s="323"/>
      <c r="J42" s="323"/>
      <c r="K42" s="323"/>
      <c r="L42" s="323"/>
      <c r="N42" s="287" t="s">
        <v>553</v>
      </c>
    </row>
    <row r="43" spans="2:14" x14ac:dyDescent="0.25">
      <c r="B43" s="44" t="s">
        <v>705</v>
      </c>
      <c r="C43" s="18" t="s">
        <v>127</v>
      </c>
      <c r="D43" s="323"/>
      <c r="E43" s="323"/>
      <c r="F43" s="323"/>
      <c r="G43" s="323"/>
      <c r="H43" s="323"/>
      <c r="I43" s="323"/>
      <c r="J43" s="323"/>
      <c r="K43" s="323"/>
      <c r="L43" s="323"/>
      <c r="N43" s="287" t="s">
        <v>553</v>
      </c>
    </row>
    <row r="44" spans="2:14" x14ac:dyDescent="0.25">
      <c r="B44" s="44" t="s">
        <v>706</v>
      </c>
      <c r="C44" s="18" t="s">
        <v>128</v>
      </c>
      <c r="D44" s="323"/>
      <c r="E44" s="323"/>
      <c r="F44" s="323"/>
      <c r="G44" s="323"/>
      <c r="H44" s="323"/>
      <c r="I44" s="323"/>
      <c r="J44" s="323"/>
      <c r="K44" s="323"/>
      <c r="L44" s="323"/>
      <c r="N44" s="287" t="s">
        <v>553</v>
      </c>
    </row>
    <row r="45" spans="2:14" ht="24" x14ac:dyDescent="0.25">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25">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925</v>
      </c>
    </row>
    <row r="47" spans="2:14" x14ac:dyDescent="0.25">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25">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25">
      <c r="B49" s="133" t="s">
        <v>134</v>
      </c>
      <c r="C49" s="134" t="s">
        <v>135</v>
      </c>
      <c r="D49" s="333"/>
      <c r="E49" s="333"/>
      <c r="F49" s="333"/>
      <c r="G49" s="333"/>
      <c r="H49" s="333"/>
      <c r="I49" s="333"/>
      <c r="J49" s="333"/>
      <c r="K49" s="333"/>
      <c r="L49" s="333"/>
      <c r="N49" s="287"/>
    </row>
    <row r="50" spans="2:14" ht="24" x14ac:dyDescent="0.25">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36" x14ac:dyDescent="0.25">
      <c r="B51" s="44" t="s">
        <v>710</v>
      </c>
      <c r="C51" s="18" t="s">
        <v>967</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25">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25">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25">
      <c r="B54" s="44" t="s">
        <v>713</v>
      </c>
      <c r="C54" s="18" t="s">
        <v>140</v>
      </c>
      <c r="D54" s="323"/>
      <c r="E54" s="323"/>
      <c r="F54" s="323"/>
      <c r="G54" s="323"/>
      <c r="H54" s="323"/>
      <c r="I54" s="323"/>
      <c r="J54" s="323"/>
      <c r="K54" s="323"/>
      <c r="L54" s="323"/>
      <c r="N54" s="287"/>
    </row>
    <row r="55" spans="2:14" x14ac:dyDescent="0.25">
      <c r="B55" s="44" t="s">
        <v>714</v>
      </c>
      <c r="C55" s="18" t="s">
        <v>141</v>
      </c>
      <c r="D55" s="323"/>
      <c r="E55" s="323"/>
      <c r="F55" s="323"/>
      <c r="G55" s="323"/>
      <c r="H55" s="323"/>
      <c r="I55" s="323"/>
      <c r="J55" s="323"/>
      <c r="K55" s="323"/>
      <c r="L55" s="323"/>
      <c r="N55" s="287"/>
    </row>
    <row r="56" spans="2:14" ht="24" x14ac:dyDescent="0.25">
      <c r="B56" s="44" t="s">
        <v>721</v>
      </c>
      <c r="C56" s="18" t="s">
        <v>142</v>
      </c>
      <c r="D56" s="323"/>
      <c r="E56" s="323"/>
      <c r="F56" s="323"/>
      <c r="G56" s="323"/>
      <c r="H56" s="323"/>
      <c r="I56" s="323"/>
      <c r="J56" s="323"/>
      <c r="K56" s="323"/>
      <c r="L56" s="323"/>
      <c r="M56" s="122"/>
      <c r="N56" s="287" t="s">
        <v>539</v>
      </c>
    </row>
    <row r="57" spans="2:14" ht="36" x14ac:dyDescent="0.25">
      <c r="B57" s="44" t="s">
        <v>722</v>
      </c>
      <c r="C57" s="18" t="s">
        <v>968</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25">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971</v>
      </c>
    </row>
    <row r="59" spans="2:14" x14ac:dyDescent="0.25">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25">
      <c r="B60" s="44" t="s">
        <v>725</v>
      </c>
      <c r="C60" s="18" t="s">
        <v>140</v>
      </c>
      <c r="D60" s="328"/>
      <c r="E60" s="328"/>
      <c r="F60" s="328"/>
      <c r="G60" s="328"/>
      <c r="H60" s="328"/>
      <c r="I60" s="328"/>
      <c r="J60" s="328"/>
      <c r="K60" s="328"/>
      <c r="L60" s="328"/>
      <c r="N60" s="287"/>
    </row>
    <row r="61" spans="2:14" x14ac:dyDescent="0.25">
      <c r="B61" s="44" t="s">
        <v>726</v>
      </c>
      <c r="C61" s="18" t="s">
        <v>141</v>
      </c>
      <c r="D61" s="328"/>
      <c r="E61" s="328"/>
      <c r="F61" s="328"/>
      <c r="G61" s="328"/>
      <c r="H61" s="328"/>
      <c r="I61" s="328"/>
      <c r="J61" s="328"/>
      <c r="K61" s="328"/>
      <c r="L61" s="328"/>
      <c r="N61" s="287"/>
    </row>
    <row r="62" spans="2:14" x14ac:dyDescent="0.25">
      <c r="B62" s="44" t="s">
        <v>727</v>
      </c>
      <c r="C62" s="18" t="s">
        <v>143</v>
      </c>
      <c r="D62" s="328"/>
      <c r="E62" s="328"/>
      <c r="F62" s="328"/>
      <c r="G62" s="328"/>
      <c r="H62" s="328"/>
      <c r="I62" s="328"/>
      <c r="J62" s="328"/>
      <c r="K62" s="328"/>
      <c r="L62" s="328"/>
      <c r="N62" s="287"/>
    </row>
    <row r="63" spans="2:14" x14ac:dyDescent="0.25">
      <c r="B63" s="44" t="s">
        <v>728</v>
      </c>
      <c r="C63" s="18" t="s">
        <v>144</v>
      </c>
      <c r="D63" s="328"/>
      <c r="E63" s="328"/>
      <c r="F63" s="328"/>
      <c r="G63" s="328"/>
      <c r="H63" s="328"/>
      <c r="I63" s="328"/>
      <c r="J63" s="328"/>
      <c r="K63" s="328"/>
      <c r="L63" s="328"/>
      <c r="N63" s="287"/>
    </row>
    <row r="64" spans="2:14" ht="24" x14ac:dyDescent="0.25">
      <c r="B64" s="44" t="s">
        <v>729</v>
      </c>
      <c r="C64" s="18" t="s">
        <v>145</v>
      </c>
      <c r="D64" s="328"/>
      <c r="E64" s="328"/>
      <c r="F64" s="328"/>
      <c r="G64" s="328"/>
      <c r="H64" s="328"/>
      <c r="I64" s="328"/>
      <c r="J64" s="328"/>
      <c r="K64" s="328"/>
      <c r="L64" s="328"/>
      <c r="N64" s="287" t="s">
        <v>540</v>
      </c>
    </row>
    <row r="65" spans="2:16" ht="24" x14ac:dyDescent="0.25">
      <c r="B65" s="133" t="s">
        <v>146</v>
      </c>
      <c r="C65" s="134" t="s">
        <v>147</v>
      </c>
      <c r="D65" s="333"/>
      <c r="E65" s="333"/>
      <c r="F65" s="333"/>
      <c r="G65" s="333"/>
      <c r="H65" s="333"/>
      <c r="I65" s="333"/>
      <c r="J65" s="333"/>
      <c r="K65" s="333"/>
      <c r="L65" s="333"/>
      <c r="N65" s="288"/>
    </row>
    <row r="66" spans="2:16" s="48" customFormat="1" ht="23.25" customHeight="1" x14ac:dyDescent="0.25">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 right="0.7" top="0.75" bottom="0.75" header="0.3" footer="0.3"/>
  <pageSetup paperSize="9" orientation="landscape"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Normal="100" workbookViewId="0">
      <pane xSplit="2" ySplit="6" topLeftCell="D7" activePane="bottomRight" state="frozen"/>
      <selection activeCell="B14" sqref="B14:L14"/>
      <selection pane="topRight" activeCell="B14" sqref="B14:L14"/>
      <selection pane="bottomLeft" activeCell="B14" sqref="B14:L14"/>
      <selection pane="bottomRight" activeCell="D27" sqref="D27:L2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49" customWidth="1"/>
    <col min="14" max="14" width="44.140625" style="3" customWidth="1"/>
    <col min="15" max="16384" width="8.7109375" style="3"/>
  </cols>
  <sheetData>
    <row r="1" spans="2:14" x14ac:dyDescent="0.25">
      <c r="B1" s="140" t="s">
        <v>59</v>
      </c>
      <c r="C1" s="165" t="s">
        <v>89</v>
      </c>
      <c r="D1" s="140"/>
      <c r="E1" s="140"/>
      <c r="F1" s="140"/>
      <c r="G1" s="140"/>
      <c r="H1" s="140"/>
      <c r="I1" s="140"/>
      <c r="J1" s="140"/>
      <c r="K1" s="140"/>
      <c r="L1" s="140"/>
      <c r="N1" s="284" t="s">
        <v>293</v>
      </c>
    </row>
    <row r="2" spans="2:14" x14ac:dyDescent="0.25">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25">
      <c r="B3" s="140" t="s">
        <v>393</v>
      </c>
      <c r="C3" s="264" t="s">
        <v>782</v>
      </c>
      <c r="D3" s="140"/>
      <c r="E3" s="140"/>
      <c r="F3" s="140"/>
      <c r="G3" s="140"/>
      <c r="H3" s="140"/>
      <c r="I3" s="140"/>
      <c r="J3" s="140"/>
      <c r="K3" s="140"/>
      <c r="L3" s="140"/>
      <c r="M3" s="40"/>
      <c r="N3" s="287"/>
    </row>
    <row r="4" spans="2:14" x14ac:dyDescent="0.25">
      <c r="N4" s="287"/>
    </row>
    <row r="5" spans="2:14" ht="24" x14ac:dyDescent="0.25">
      <c r="B5" s="525" t="s">
        <v>22</v>
      </c>
      <c r="C5" s="485" t="s">
        <v>44</v>
      </c>
      <c r="D5" s="131" t="str">
        <f>IF(AND('1'!$C$22="Verslo pradžia",YEAR('1'!$E$22)=YEAR('1'!$C$11)),"Pradžios metai","Ataskaitiniai metai")</f>
        <v>Ataskaitiniai metai</v>
      </c>
      <c r="E5" s="443" t="s">
        <v>12</v>
      </c>
      <c r="F5" s="444"/>
      <c r="G5" s="444"/>
      <c r="H5" s="444"/>
      <c r="I5" s="444"/>
      <c r="J5" s="444"/>
      <c r="K5" s="444"/>
      <c r="L5" s="444"/>
      <c r="N5" s="287"/>
    </row>
    <row r="6" spans="2:14" ht="15.75" thickBot="1" x14ac:dyDescent="0.3">
      <c r="B6" s="526"/>
      <c r="C6" s="486"/>
      <c r="D6" s="56">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f>IF(I5="Pradžios metai",YEAR('1'!$E$22),IF((YEAR('1'!$C$11)-1)+COUNT($C6:H6)&gt;YEAR('1'!$C$18)+Parametrai!$C$15,"-",(YEAR('1'!$C$11)-1)+COUNT($C6:H6)))</f>
        <v>1904</v>
      </c>
      <c r="J6" s="342">
        <f>IF(J5="Pradžios metai",YEAR('1'!$E$22),IF((YEAR('1'!$C$11)-1)+COUNT($C6:I6)&gt;YEAR('1'!$C$18)+Parametrai!$C$15,"-",(YEAR('1'!$C$11)-1)+COUNT($C6:I6)))</f>
        <v>1905</v>
      </c>
      <c r="K6" s="342">
        <f>IF(K5="Pradžios metai",YEAR('1'!$E$22),IF((YEAR('1'!$C$11)-1)+COUNT($C6:J6)&gt;YEAR('1'!$C$18)+Parametrai!$C$15,"-",(YEAR('1'!$C$11)-1)+COUNT($C6:J6)))</f>
        <v>1906</v>
      </c>
      <c r="L6" s="342">
        <f>IF(L5="Pradžios metai",YEAR('1'!$E$22),IF((YEAR('1'!$C$11)-1)+COUNT($C6:K6)&gt;YEAR('1'!$C$18)+Parametrai!$C$15,"-",(YEAR('1'!$C$11)-1)+COUNT($C6:K6)))</f>
        <v>1907</v>
      </c>
      <c r="N6" s="287"/>
    </row>
    <row r="7" spans="2:14" ht="24.75" thickTop="1" x14ac:dyDescent="0.25">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25">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25">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25">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ht="24" x14ac:dyDescent="0.25">
      <c r="B11" s="21" t="s">
        <v>558</v>
      </c>
      <c r="C11" s="53" t="s">
        <v>150</v>
      </c>
      <c r="D11" s="86"/>
      <c r="E11" s="328"/>
      <c r="F11" s="328"/>
      <c r="G11" s="328"/>
      <c r="H11" s="328"/>
      <c r="I11" s="328"/>
      <c r="J11" s="328"/>
      <c r="K11" s="328"/>
      <c r="L11" s="328"/>
      <c r="M11" s="52"/>
      <c r="N11" s="287"/>
    </row>
    <row r="12" spans="2:14" x14ac:dyDescent="0.25">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25">
      <c r="B13" s="21" t="s">
        <v>559</v>
      </c>
      <c r="C13" s="53" t="s">
        <v>152</v>
      </c>
      <c r="D13" s="86"/>
      <c r="E13" s="328"/>
      <c r="F13" s="328"/>
      <c r="G13" s="328"/>
      <c r="H13" s="328"/>
      <c r="I13" s="328"/>
      <c r="J13" s="328"/>
      <c r="K13" s="328"/>
      <c r="L13" s="328"/>
      <c r="M13" s="52"/>
      <c r="N13" s="287"/>
    </row>
    <row r="14" spans="2:14" x14ac:dyDescent="0.25">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25">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25">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25">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25">
      <c r="B18" s="21" t="s">
        <v>564</v>
      </c>
      <c r="C18" s="53" t="s">
        <v>156</v>
      </c>
      <c r="D18" s="86"/>
      <c r="E18" s="328"/>
      <c r="F18" s="328"/>
      <c r="G18" s="328"/>
      <c r="H18" s="328"/>
      <c r="I18" s="328"/>
      <c r="J18" s="328"/>
      <c r="K18" s="328"/>
      <c r="L18" s="199"/>
      <c r="N18" s="287" t="s">
        <v>546</v>
      </c>
    </row>
    <row r="19" spans="2:14" x14ac:dyDescent="0.25">
      <c r="B19" s="21" t="s">
        <v>565</v>
      </c>
      <c r="C19" s="53" t="s">
        <v>543</v>
      </c>
      <c r="D19" s="86"/>
      <c r="E19" s="328"/>
      <c r="F19" s="328"/>
      <c r="G19" s="328"/>
      <c r="H19" s="328"/>
      <c r="I19" s="328"/>
      <c r="J19" s="328"/>
      <c r="K19" s="328"/>
      <c r="L19" s="328"/>
      <c r="N19" s="287" t="s">
        <v>545</v>
      </c>
    </row>
    <row r="20" spans="2:14" ht="24" x14ac:dyDescent="0.25">
      <c r="B20" s="21" t="s">
        <v>567</v>
      </c>
      <c r="C20" s="53" t="s">
        <v>894</v>
      </c>
      <c r="D20" s="86"/>
      <c r="E20" s="328"/>
      <c r="F20" s="328"/>
      <c r="G20" s="328"/>
      <c r="H20" s="328"/>
      <c r="I20" s="328"/>
      <c r="J20" s="328"/>
      <c r="K20" s="328"/>
      <c r="L20" s="328"/>
      <c r="N20" s="287" t="s">
        <v>547</v>
      </c>
    </row>
    <row r="21" spans="2:14" x14ac:dyDescent="0.25">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25">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25">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25">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25">
      <c r="D25" s="110"/>
      <c r="E25" s="110"/>
      <c r="F25" s="110"/>
      <c r="G25" s="110"/>
      <c r="H25" s="110"/>
      <c r="I25" s="110"/>
      <c r="J25" s="110"/>
      <c r="K25" s="110"/>
      <c r="L25" s="110"/>
      <c r="N25" s="287"/>
    </row>
    <row r="26" spans="2:14" x14ac:dyDescent="0.25">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 customHeight="1" x14ac:dyDescent="0.25">
      <c r="B27" s="21" t="s">
        <v>572</v>
      </c>
      <c r="C27" s="13" t="s">
        <v>396</v>
      </c>
      <c r="D27" s="527"/>
      <c r="E27" s="528"/>
      <c r="F27" s="528"/>
      <c r="G27" s="528"/>
      <c r="H27" s="528"/>
      <c r="I27" s="528"/>
      <c r="J27" s="528"/>
      <c r="K27" s="528"/>
      <c r="L27" s="528"/>
      <c r="N27" s="289" t="s">
        <v>972</v>
      </c>
    </row>
    <row r="30" spans="2:14" x14ac:dyDescent="0.25">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Normal="100" workbookViewId="0">
      <pane xSplit="2" ySplit="6" topLeftCell="D7" activePane="bottomRight" state="frozen"/>
      <selection activeCell="B14" sqref="B14:L14"/>
      <selection pane="topRight" activeCell="B14" sqref="B14:L14"/>
      <selection pane="bottomLeft" activeCell="B14" sqref="B14:L14"/>
      <selection pane="bottomRight" activeCell="J16" sqref="J16"/>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40" t="s">
        <v>59</v>
      </c>
      <c r="C1" s="165" t="s">
        <v>89</v>
      </c>
      <c r="D1" s="140"/>
      <c r="E1" s="140"/>
      <c r="F1" s="140"/>
      <c r="G1" s="140"/>
      <c r="H1" s="140"/>
      <c r="I1" s="140"/>
      <c r="J1" s="140"/>
      <c r="K1" s="140"/>
      <c r="L1" s="140"/>
      <c r="N1" s="275" t="s">
        <v>293</v>
      </c>
    </row>
    <row r="2" spans="1:14" x14ac:dyDescent="0.2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25">
      <c r="B3" s="140" t="s">
        <v>394</v>
      </c>
      <c r="C3" s="264" t="s">
        <v>783</v>
      </c>
      <c r="D3" s="140"/>
      <c r="E3" s="140"/>
      <c r="F3" s="140"/>
      <c r="G3" s="140"/>
      <c r="H3" s="140"/>
      <c r="I3" s="140"/>
      <c r="J3" s="140"/>
      <c r="K3" s="140"/>
      <c r="L3" s="140"/>
      <c r="M3" s="40"/>
    </row>
    <row r="4" spans="1:14" x14ac:dyDescent="0.25">
      <c r="A4" s="218"/>
      <c r="B4" s="218"/>
      <c r="C4" s="219"/>
      <c r="D4" s="218"/>
      <c r="E4" s="218"/>
      <c r="F4" s="218"/>
      <c r="G4" s="218"/>
      <c r="H4" s="218"/>
      <c r="I4" s="218"/>
      <c r="J4" s="218"/>
      <c r="K4" s="218"/>
      <c r="L4" s="218"/>
    </row>
    <row r="5" spans="1:14" ht="24" x14ac:dyDescent="0.25">
      <c r="B5" s="485" t="s">
        <v>22</v>
      </c>
      <c r="C5" s="485" t="s">
        <v>44</v>
      </c>
      <c r="D5" s="131" t="str">
        <f>IF(AND('1'!$C$22="Verslo pradžia",YEAR('1'!$E$22)=YEAR('1'!$C$11)),"Pradžios metai","Ataskaitiniai metai")</f>
        <v>Ataskaitiniai metai</v>
      </c>
      <c r="E5" s="443" t="s">
        <v>12</v>
      </c>
      <c r="F5" s="444"/>
      <c r="G5" s="444"/>
      <c r="H5" s="444"/>
      <c r="I5" s="444"/>
      <c r="J5" s="444"/>
      <c r="K5" s="444"/>
      <c r="L5" s="444"/>
    </row>
    <row r="6" spans="1:14" ht="15.75" thickBot="1" x14ac:dyDescent="0.3">
      <c r="B6" s="486"/>
      <c r="C6" s="48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f>IF(I5="Pradžios metai",YEAR('1'!$E$22),IF((YEAR('1'!$C$11)-1)+COUNT($C6:H6)&gt;YEAR('1'!$C$18)+Parametrai!$C$15,"-",(YEAR('1'!$C$11)-1)+COUNT($C6:H6)))</f>
        <v>1904</v>
      </c>
      <c r="J6" s="342">
        <f>IF(J5="Pradžios metai",YEAR('1'!$E$22),IF((YEAR('1'!$C$11)-1)+COUNT($C6:I6)&gt;YEAR('1'!$C$18)+Parametrai!$C$15,"-",(YEAR('1'!$C$11)-1)+COUNT($C6:I6)))</f>
        <v>1905</v>
      </c>
      <c r="K6" s="342">
        <f>IF(K5="Pradžios metai",YEAR('1'!$E$22),IF((YEAR('1'!$C$11)-1)+COUNT($C6:J6)&gt;YEAR('1'!$C$18)+Parametrai!$C$15,"-",(YEAR('1'!$C$11)-1)+COUNT($C6:J6)))</f>
        <v>1906</v>
      </c>
      <c r="L6" s="342">
        <f>IF(L5="Pradžios metai",YEAR('1'!$E$22),IF((YEAR('1'!$C$11)-1)+COUNT($C6:K6)&gt;YEAR('1'!$C$18)+Parametrai!$C$15,"-",(YEAR('1'!$C$11)-1)+COUNT($C6:K6)))</f>
        <v>1907</v>
      </c>
    </row>
    <row r="7" spans="1:14" ht="15.75" thickTop="1" x14ac:dyDescent="0.25">
      <c r="A7" s="11"/>
      <c r="B7" s="201" t="s">
        <v>479</v>
      </c>
      <c r="C7" s="202" t="s">
        <v>161</v>
      </c>
      <c r="D7" s="203"/>
      <c r="E7" s="203"/>
      <c r="F7" s="203"/>
      <c r="G7" s="203"/>
      <c r="H7" s="203"/>
      <c r="I7" s="203"/>
      <c r="J7" s="203"/>
      <c r="K7" s="203"/>
      <c r="L7" s="203"/>
    </row>
    <row r="8" spans="1:14" x14ac:dyDescent="0.25">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25">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25">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25">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ht="24" x14ac:dyDescent="0.25">
      <c r="A12" s="11"/>
      <c r="B12" s="198" t="s">
        <v>508</v>
      </c>
      <c r="C12" s="18" t="s">
        <v>166</v>
      </c>
      <c r="D12" s="328"/>
      <c r="E12" s="87"/>
      <c r="F12" s="87"/>
      <c r="G12" s="87"/>
      <c r="H12" s="87"/>
      <c r="I12" s="87"/>
      <c r="J12" s="87"/>
      <c r="K12" s="87"/>
      <c r="L12" s="87"/>
      <c r="N12" s="287" t="s">
        <v>552</v>
      </c>
    </row>
    <row r="13" spans="1:14" ht="36" x14ac:dyDescent="0.25">
      <c r="A13" s="11"/>
      <c r="B13" s="198" t="s">
        <v>509</v>
      </c>
      <c r="C13" s="210" t="s">
        <v>167</v>
      </c>
      <c r="D13" s="328"/>
      <c r="E13" s="328"/>
      <c r="F13" s="328"/>
      <c r="G13" s="328"/>
      <c r="H13" s="328"/>
      <c r="I13" s="328"/>
      <c r="J13" s="328"/>
      <c r="K13" s="328"/>
      <c r="L13" s="328"/>
      <c r="M13" s="55"/>
      <c r="N13" s="287" t="s">
        <v>975</v>
      </c>
    </row>
    <row r="14" spans="1:14" ht="24" x14ac:dyDescent="0.25">
      <c r="A14" s="11"/>
      <c r="B14" s="198" t="s">
        <v>510</v>
      </c>
      <c r="C14" s="210" t="s">
        <v>168</v>
      </c>
      <c r="D14" s="328"/>
      <c r="E14" s="328"/>
      <c r="F14" s="328"/>
      <c r="G14" s="328"/>
      <c r="H14" s="328"/>
      <c r="I14" s="328"/>
      <c r="J14" s="328"/>
      <c r="K14" s="328"/>
      <c r="L14" s="328"/>
      <c r="M14" s="55"/>
      <c r="N14" s="287" t="s">
        <v>975</v>
      </c>
    </row>
    <row r="15" spans="1:14" ht="24" x14ac:dyDescent="0.25">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25">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25">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25">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25">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25">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25">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25">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25">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25">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25">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25">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25">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25">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ht="24" x14ac:dyDescent="0.25">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25">
      <c r="A30" s="11"/>
      <c r="B30" s="200" t="s">
        <v>480</v>
      </c>
      <c r="C30" s="134" t="s">
        <v>183</v>
      </c>
      <c r="D30" s="182"/>
      <c r="E30" s="182"/>
      <c r="F30" s="182"/>
      <c r="G30" s="182"/>
      <c r="H30" s="182"/>
      <c r="I30" s="182"/>
      <c r="J30" s="182"/>
      <c r="K30" s="182"/>
      <c r="L30" s="182"/>
    </row>
    <row r="31" spans="1:14" ht="24" x14ac:dyDescent="0.25">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ht="24" x14ac:dyDescent="0.25">
      <c r="A32" s="11"/>
      <c r="B32" s="198" t="s">
        <v>523</v>
      </c>
      <c r="C32" s="18" t="s">
        <v>185</v>
      </c>
      <c r="D32" s="199"/>
      <c r="E32" s="199"/>
      <c r="F32" s="199"/>
      <c r="G32" s="199"/>
      <c r="H32" s="199"/>
      <c r="I32" s="199"/>
      <c r="J32" s="199"/>
      <c r="K32" s="199"/>
      <c r="L32" s="199"/>
      <c r="N32" s="287" t="s">
        <v>679</v>
      </c>
    </row>
    <row r="33" spans="1:14" x14ac:dyDescent="0.25">
      <c r="A33" s="11"/>
      <c r="B33" s="198" t="s">
        <v>524</v>
      </c>
      <c r="C33" s="18" t="s">
        <v>186</v>
      </c>
      <c r="D33" s="316"/>
      <c r="E33" s="316"/>
      <c r="F33" s="316"/>
      <c r="G33" s="316"/>
      <c r="H33" s="316"/>
      <c r="I33" s="316"/>
      <c r="J33" s="316"/>
      <c r="K33" s="316"/>
      <c r="L33" s="316"/>
      <c r="N33" s="287" t="s">
        <v>975</v>
      </c>
    </row>
    <row r="34" spans="1:14" x14ac:dyDescent="0.25">
      <c r="A34" s="11"/>
      <c r="B34" s="198" t="s">
        <v>525</v>
      </c>
      <c r="C34" s="18" t="s">
        <v>187</v>
      </c>
      <c r="D34" s="328"/>
      <c r="E34" s="328"/>
      <c r="F34" s="328"/>
      <c r="G34" s="328"/>
      <c r="H34" s="328"/>
      <c r="I34" s="328"/>
      <c r="J34" s="328"/>
      <c r="K34" s="328"/>
      <c r="L34" s="328"/>
      <c r="N34" s="287" t="s">
        <v>975</v>
      </c>
    </row>
    <row r="35" spans="1:14" x14ac:dyDescent="0.25">
      <c r="A35" s="11"/>
      <c r="B35" s="198" t="s">
        <v>526</v>
      </c>
      <c r="C35" s="18" t="s">
        <v>188</v>
      </c>
      <c r="D35" s="316"/>
      <c r="E35" s="316"/>
      <c r="F35" s="316"/>
      <c r="G35" s="316"/>
      <c r="H35" s="316"/>
      <c r="I35" s="316"/>
      <c r="J35" s="316"/>
      <c r="K35" s="316"/>
      <c r="L35" s="316"/>
      <c r="N35" s="287" t="s">
        <v>975</v>
      </c>
    </row>
    <row r="36" spans="1:14" x14ac:dyDescent="0.25">
      <c r="A36" s="11"/>
      <c r="B36" s="198" t="s">
        <v>527</v>
      </c>
      <c r="C36" s="18" t="s">
        <v>189</v>
      </c>
      <c r="D36" s="328"/>
      <c r="E36" s="328"/>
      <c r="F36" s="328"/>
      <c r="G36" s="328"/>
      <c r="H36" s="328"/>
      <c r="I36" s="328"/>
      <c r="J36" s="328"/>
      <c r="K36" s="328"/>
      <c r="L36" s="328"/>
      <c r="N36" s="287" t="s">
        <v>975</v>
      </c>
    </row>
    <row r="37" spans="1:14" x14ac:dyDescent="0.25">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974</v>
      </c>
    </row>
    <row r="38" spans="1:14" ht="24" x14ac:dyDescent="0.25">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25">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ht="24" x14ac:dyDescent="0.25">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25">
      <c r="A41" s="11"/>
      <c r="B41" s="200" t="s">
        <v>481</v>
      </c>
      <c r="C41" s="134" t="s">
        <v>194</v>
      </c>
      <c r="D41" s="182"/>
      <c r="E41" s="182"/>
      <c r="F41" s="182"/>
      <c r="G41" s="182"/>
      <c r="H41" s="182"/>
      <c r="I41" s="182"/>
      <c r="J41" s="182"/>
      <c r="K41" s="182"/>
      <c r="L41" s="182"/>
    </row>
    <row r="42" spans="1:14" x14ac:dyDescent="0.25">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25">
      <c r="A43" s="11"/>
      <c r="B43" s="198" t="s">
        <v>500</v>
      </c>
      <c r="C43" s="18" t="s">
        <v>196</v>
      </c>
      <c r="D43" s="328"/>
      <c r="E43" s="328"/>
      <c r="F43" s="328"/>
      <c r="G43" s="328"/>
      <c r="H43" s="328"/>
      <c r="I43" s="328"/>
      <c r="J43" s="328"/>
      <c r="K43" s="328"/>
      <c r="L43" s="328"/>
      <c r="M43" s="42"/>
      <c r="N43" s="287" t="s">
        <v>548</v>
      </c>
    </row>
    <row r="44" spans="1:14" x14ac:dyDescent="0.25">
      <c r="A44" s="11"/>
      <c r="B44" s="198" t="s">
        <v>501</v>
      </c>
      <c r="C44" s="18" t="s">
        <v>197</v>
      </c>
      <c r="D44" s="328"/>
      <c r="E44" s="328"/>
      <c r="F44" s="328"/>
      <c r="G44" s="328"/>
      <c r="H44" s="328"/>
      <c r="I44" s="328"/>
      <c r="J44" s="328"/>
      <c r="K44" s="328"/>
      <c r="L44" s="328"/>
      <c r="M44" s="43"/>
      <c r="N44" s="287" t="s">
        <v>548</v>
      </c>
    </row>
    <row r="45" spans="1:14" x14ac:dyDescent="0.25">
      <c r="A45" s="11"/>
      <c r="B45" s="198" t="s">
        <v>502</v>
      </c>
      <c r="C45" s="18" t="s">
        <v>198</v>
      </c>
      <c r="D45" s="316"/>
      <c r="E45" s="316"/>
      <c r="F45" s="316"/>
      <c r="G45" s="316"/>
      <c r="H45" s="316"/>
      <c r="I45" s="316"/>
      <c r="J45" s="316"/>
      <c r="K45" s="316"/>
      <c r="L45" s="316"/>
      <c r="M45" s="42"/>
      <c r="N45" s="287" t="s">
        <v>548</v>
      </c>
    </row>
    <row r="46" spans="1:14" x14ac:dyDescent="0.25">
      <c r="A46" s="11"/>
      <c r="B46" s="198" t="s">
        <v>503</v>
      </c>
      <c r="C46" s="18" t="s">
        <v>199</v>
      </c>
      <c r="D46" s="316"/>
      <c r="E46" s="316"/>
      <c r="F46" s="316"/>
      <c r="G46" s="316"/>
      <c r="H46" s="316"/>
      <c r="I46" s="316"/>
      <c r="J46" s="316"/>
      <c r="K46" s="316"/>
      <c r="L46" s="316"/>
      <c r="M46" s="43"/>
      <c r="N46" s="287" t="s">
        <v>548</v>
      </c>
    </row>
    <row r="47" spans="1:14" ht="24" x14ac:dyDescent="0.25">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25">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25">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25">
      <c r="A50" s="11"/>
      <c r="B50" s="198" t="s">
        <v>491</v>
      </c>
      <c r="C50" s="18" t="s">
        <v>203</v>
      </c>
      <c r="D50" s="363"/>
      <c r="E50" s="363"/>
      <c r="F50" s="363"/>
      <c r="G50" s="363"/>
      <c r="H50" s="363"/>
      <c r="I50" s="363"/>
      <c r="J50" s="363"/>
      <c r="K50" s="363"/>
      <c r="L50" s="363"/>
      <c r="N50" s="287" t="s">
        <v>551</v>
      </c>
    </row>
    <row r="51" spans="1:14" x14ac:dyDescent="0.25">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25">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25">
      <c r="A53" s="11"/>
      <c r="B53" s="198" t="s">
        <v>494</v>
      </c>
      <c r="C53" s="18" t="s">
        <v>206</v>
      </c>
      <c r="D53" s="363"/>
      <c r="E53" s="363"/>
      <c r="F53" s="363"/>
      <c r="G53" s="363"/>
      <c r="H53" s="363"/>
      <c r="I53" s="363"/>
      <c r="J53" s="363"/>
      <c r="K53" s="363"/>
      <c r="L53" s="363"/>
      <c r="N53" s="287" t="s">
        <v>551</v>
      </c>
    </row>
    <row r="54" spans="1:14" x14ac:dyDescent="0.25">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25">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25">
      <c r="A56" s="11"/>
      <c r="B56" s="198" t="s">
        <v>497</v>
      </c>
      <c r="C56" s="18" t="s">
        <v>209</v>
      </c>
      <c r="D56" s="328"/>
      <c r="E56" s="88"/>
      <c r="F56" s="88"/>
      <c r="G56" s="88"/>
      <c r="H56" s="88"/>
      <c r="I56" s="88"/>
      <c r="J56" s="88"/>
      <c r="K56" s="88"/>
      <c r="L56" s="88"/>
    </row>
    <row r="57" spans="1:14" x14ac:dyDescent="0.25">
      <c r="A57" s="11"/>
      <c r="B57" s="198" t="s">
        <v>498</v>
      </c>
      <c r="C57" s="18" t="s">
        <v>210</v>
      </c>
      <c r="D57" s="316"/>
      <c r="E57" s="88"/>
      <c r="F57" s="88"/>
      <c r="G57" s="88"/>
      <c r="H57" s="88"/>
      <c r="I57" s="88"/>
      <c r="J57" s="88"/>
      <c r="K57" s="88"/>
      <c r="L57" s="88"/>
    </row>
    <row r="58" spans="1:14" ht="28.9" customHeight="1" x14ac:dyDescent="0.25">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973</v>
      </c>
    </row>
    <row r="59" spans="1:14" ht="24" x14ac:dyDescent="0.25">
      <c r="A59" s="11"/>
      <c r="B59" s="198" t="s">
        <v>486</v>
      </c>
      <c r="C59" s="18" t="s">
        <v>212</v>
      </c>
      <c r="D59" s="316"/>
      <c r="E59" s="323"/>
      <c r="F59" s="323"/>
      <c r="G59" s="323"/>
      <c r="H59" s="323"/>
      <c r="I59" s="323"/>
      <c r="J59" s="323"/>
      <c r="K59" s="323"/>
      <c r="L59" s="323"/>
      <c r="N59" s="287" t="s">
        <v>552</v>
      </c>
    </row>
    <row r="60" spans="1:14" x14ac:dyDescent="0.25">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25">
      <c r="A61" s="11"/>
      <c r="B61" s="198" t="s">
        <v>482</v>
      </c>
      <c r="C61" s="18" t="s">
        <v>214</v>
      </c>
      <c r="D61" s="328"/>
      <c r="E61" s="88"/>
      <c r="F61" s="88"/>
      <c r="G61" s="88"/>
      <c r="H61" s="88"/>
      <c r="I61" s="88"/>
      <c r="J61" s="88"/>
      <c r="K61" s="88"/>
      <c r="L61" s="88"/>
      <c r="N61" s="287" t="s">
        <v>552</v>
      </c>
    </row>
    <row r="62" spans="1:14" ht="24" x14ac:dyDescent="0.25">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ht="24" x14ac:dyDescent="0.25">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4" x14ac:dyDescent="0.25">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25">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verticalDpi="4294967293"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2"/>
  <sheetViews>
    <sheetView zoomScaleNormal="100" workbookViewId="0">
      <pane xSplit="2" ySplit="4" topLeftCell="C5" activePane="bottomRight" state="frozen"/>
      <selection activeCell="B14" sqref="B14:L14"/>
      <selection pane="topRight" activeCell="B14" sqref="B14:L14"/>
      <selection pane="bottomLeft" activeCell="B14" sqref="B14:L14"/>
      <selection pane="bottomRight" activeCell="B14" sqref="B14:N14"/>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3" width="10" style="3" customWidth="1"/>
    <col min="14" max="14" width="10" style="4" customWidth="1"/>
    <col min="15" max="15" width="3.85546875" style="4" customWidth="1"/>
    <col min="16" max="16" width="32.7109375" style="4" customWidth="1"/>
    <col min="17" max="17" width="16.28515625" style="3" customWidth="1"/>
    <col min="18" max="16384" width="8.7109375" style="3"/>
  </cols>
  <sheetData>
    <row r="1" spans="1:17" x14ac:dyDescent="0.25">
      <c r="A1" s="140" t="s">
        <v>157</v>
      </c>
      <c r="B1" s="531" t="s">
        <v>6</v>
      </c>
      <c r="C1" s="531"/>
      <c r="D1" s="531"/>
      <c r="E1" s="531"/>
      <c r="F1" s="531"/>
      <c r="G1" s="531"/>
      <c r="H1" s="392"/>
      <c r="I1" s="392"/>
      <c r="J1" s="165"/>
      <c r="K1" s="165"/>
      <c r="L1" s="165"/>
      <c r="M1" s="165"/>
      <c r="N1" s="175"/>
      <c r="P1" s="290" t="s">
        <v>293</v>
      </c>
    </row>
    <row r="2" spans="1:17" x14ac:dyDescent="0.25">
      <c r="P2" s="291"/>
    </row>
    <row r="3" spans="1:17" ht="38.25" x14ac:dyDescent="0.25">
      <c r="A3" s="493" t="s">
        <v>22</v>
      </c>
      <c r="B3" s="532" t="s">
        <v>77</v>
      </c>
      <c r="C3" s="185" t="s">
        <v>218</v>
      </c>
      <c r="D3" s="131" t="str">
        <f>IF(AND('1'!$C$22="Verslo pradžia",YEAR('1'!$E$22)=YEAR('1'!$C$11)),"Pradžios metai","Ataskaitiniai metai")</f>
        <v>Ataskaitiniai metai</v>
      </c>
      <c r="E3" s="172" t="s">
        <v>12</v>
      </c>
      <c r="F3" s="391"/>
      <c r="G3" s="391"/>
      <c r="H3" s="391"/>
      <c r="I3" s="391"/>
      <c r="J3" s="391"/>
      <c r="K3" s="391"/>
      <c r="L3" s="391"/>
      <c r="M3" s="4"/>
      <c r="N3" s="291"/>
      <c r="O3" s="3"/>
      <c r="P3" s="3"/>
    </row>
    <row r="4" spans="1:17" ht="15" customHeight="1" thickBot="1" x14ac:dyDescent="0.3">
      <c r="A4" s="494"/>
      <c r="B4" s="533"/>
      <c r="C4" s="132" t="str">
        <f>_xlfn.CONCAT("",YEAR(Parametrai!$C$13)-2)</f>
        <v>2023</v>
      </c>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f>IF(I3="Pradžios metai",YEAR('1'!$E$22),IF((YEAR('1'!$C$11)-1)+COUNT($C4:H4)&gt;YEAR('1'!$C$18)+Parametrai!$C$15,"-",(YEAR('1'!$C$11)-1)+COUNT($C4:H4)))</f>
        <v>1904</v>
      </c>
      <c r="J4" s="342">
        <f>IF(J3="Pradžios metai",YEAR('1'!$E$22),IF((YEAR('1'!$C$11)-1)+COUNT($C4:I4)&gt;YEAR('1'!$C$18)+Parametrai!$C$15,"-",(YEAR('1'!$C$11)-1)+COUNT($C4:I4)))</f>
        <v>1905</v>
      </c>
      <c r="K4" s="342">
        <f>IF(K3="Pradžios metai",YEAR('1'!$E$22),IF((YEAR('1'!$C$11)-1)+COUNT($C4:J4)&gt;YEAR('1'!$C$18)+Parametrai!$C$15,"-",(YEAR('1'!$C$11)-1)+COUNT($C4:J4)))</f>
        <v>1906</v>
      </c>
      <c r="L4" s="342">
        <f>IF(L3="Pradžios metai",YEAR('1'!$E$22),IF((YEAR('1'!$C$11)-1)+COUNT($C4:K4)&gt;YEAR('1'!$C$18)+Parametrai!$C$15,"-",(YEAR('1'!$C$11)-1)+COUNT($C4:K4)))</f>
        <v>1907</v>
      </c>
      <c r="M4" s="4"/>
      <c r="N4" s="291"/>
      <c r="O4" s="534" t="s">
        <v>242</v>
      </c>
      <c r="P4" s="534"/>
    </row>
    <row r="5" spans="1:17" ht="15.75" thickTop="1" x14ac:dyDescent="0.25">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5">
        <f>Parametrai!C21</f>
        <v>1.25</v>
      </c>
      <c r="P5" s="535"/>
      <c r="Q5" s="3" t="s">
        <v>985</v>
      </c>
    </row>
    <row r="6" spans="1:17" x14ac:dyDescent="0.25">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5">
        <f>Parametrai!C22</f>
        <v>0.65</v>
      </c>
      <c r="P6" s="535"/>
      <c r="Q6" s="3" t="s">
        <v>984</v>
      </c>
    </row>
    <row r="7" spans="1:17" x14ac:dyDescent="0.25">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6">
        <f>Parametrai!C23</f>
        <v>0</v>
      </c>
      <c r="P7" s="536"/>
      <c r="Q7" s="3" t="s">
        <v>983</v>
      </c>
    </row>
    <row r="8" spans="1:17" ht="25.5" x14ac:dyDescent="0.25">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5">
        <f>Parametrai!C24</f>
        <v>1</v>
      </c>
      <c r="P8" s="535"/>
      <c r="Q8" s="3" t="s">
        <v>982</v>
      </c>
    </row>
    <row r="9" spans="1:17" x14ac:dyDescent="0.25">
      <c r="P9" s="291"/>
    </row>
    <row r="10" spans="1:17" x14ac:dyDescent="0.25">
      <c r="P10" s="291"/>
    </row>
    <row r="11" spans="1:17" ht="24" customHeight="1" x14ac:dyDescent="0.25">
      <c r="B11" s="530" t="s">
        <v>686</v>
      </c>
      <c r="C11" s="530"/>
      <c r="D11" s="530"/>
      <c r="E11" s="530"/>
      <c r="F11" s="530"/>
      <c r="G11" s="530"/>
      <c r="H11" s="530"/>
      <c r="I11" s="530"/>
      <c r="J11" s="530"/>
      <c r="K11" s="530"/>
      <c r="L11" s="530"/>
      <c r="M11" s="530"/>
      <c r="N11" s="530"/>
      <c r="P11" s="291"/>
    </row>
    <row r="12" spans="1:17" ht="137.65" customHeight="1" x14ac:dyDescent="0.25">
      <c r="B12" s="529" t="s">
        <v>682</v>
      </c>
      <c r="C12" s="529"/>
      <c r="D12" s="529"/>
      <c r="E12" s="529"/>
      <c r="F12" s="529"/>
      <c r="G12" s="529"/>
      <c r="H12" s="529"/>
      <c r="I12" s="529"/>
      <c r="J12" s="529"/>
      <c r="K12" s="529"/>
      <c r="L12" s="529"/>
      <c r="M12" s="529"/>
      <c r="N12" s="529"/>
      <c r="P12" s="291"/>
    </row>
    <row r="13" spans="1:17" ht="50.65" customHeight="1" x14ac:dyDescent="0.25">
      <c r="B13" s="529" t="s">
        <v>683</v>
      </c>
      <c r="C13" s="529"/>
      <c r="D13" s="529"/>
      <c r="E13" s="529"/>
      <c r="F13" s="529"/>
      <c r="G13" s="529"/>
      <c r="H13" s="529"/>
      <c r="I13" s="529"/>
      <c r="J13" s="529"/>
      <c r="K13" s="529"/>
      <c r="L13" s="529"/>
      <c r="M13" s="529"/>
      <c r="N13" s="529"/>
      <c r="P13" s="291"/>
    </row>
    <row r="14" spans="1:17" ht="76.349999999999994" customHeight="1" x14ac:dyDescent="0.25">
      <c r="B14" s="529" t="s">
        <v>684</v>
      </c>
      <c r="C14" s="529"/>
      <c r="D14" s="529"/>
      <c r="E14" s="529"/>
      <c r="F14" s="529"/>
      <c r="G14" s="529"/>
      <c r="H14" s="529"/>
      <c r="I14" s="529"/>
      <c r="J14" s="529"/>
      <c r="K14" s="529"/>
      <c r="L14" s="529"/>
      <c r="M14" s="529"/>
      <c r="N14" s="529"/>
      <c r="P14" s="291"/>
    </row>
    <row r="15" spans="1:17" ht="76.349999999999994" customHeight="1" x14ac:dyDescent="0.25">
      <c r="B15" s="529" t="s">
        <v>976</v>
      </c>
      <c r="C15" s="529"/>
      <c r="D15" s="529"/>
      <c r="E15" s="529"/>
      <c r="F15" s="529"/>
      <c r="G15" s="529"/>
      <c r="H15" s="529"/>
      <c r="I15" s="529"/>
      <c r="J15" s="529"/>
      <c r="K15" s="529"/>
      <c r="L15" s="529"/>
      <c r="M15" s="529"/>
      <c r="N15" s="529"/>
      <c r="P15" s="291"/>
    </row>
    <row r="16" spans="1:17" ht="53.65" customHeight="1" x14ac:dyDescent="0.25">
      <c r="B16" s="529" t="s">
        <v>685</v>
      </c>
      <c r="C16" s="529"/>
      <c r="D16" s="529"/>
      <c r="E16" s="529"/>
      <c r="F16" s="529"/>
      <c r="G16" s="529"/>
      <c r="H16" s="529"/>
      <c r="I16" s="529"/>
      <c r="J16" s="529"/>
      <c r="K16" s="529"/>
      <c r="L16" s="529"/>
      <c r="M16" s="529"/>
      <c r="N16" s="529"/>
      <c r="P16" s="291"/>
    </row>
    <row r="17" spans="2:2" x14ac:dyDescent="0.25">
      <c r="B17" s="4"/>
    </row>
    <row r="18" spans="2:2" x14ac:dyDescent="0.25">
      <c r="B18" s="4"/>
    </row>
    <row r="20" spans="2:2" x14ac:dyDescent="0.25">
      <c r="B20" s="4"/>
    </row>
    <row r="21" spans="2:2" x14ac:dyDescent="0.25">
      <c r="B21" s="4"/>
    </row>
    <row r="22" spans="2:2" x14ac:dyDescent="0.25">
      <c r="B22" s="4"/>
    </row>
  </sheetData>
  <sheetProtection algorithmName="SHA-512" hashValue="glbT1Lj+RAlglYQdILml0ZUw9ANlak7+UvuaxlyjNw5yILej04tLP8h/WIIJ0ct+30CSbIIWAsaE1ZtzcxZ9fw==" saltValue="GOwJ/4SbwR2Mo/VQ6laD2w==" spinCount="100000" sheet="1" objects="1" scenarios="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A3:A4"/>
    <mergeCell ref="B12:N12"/>
    <mergeCell ref="B13:N13"/>
    <mergeCell ref="O4:P4"/>
    <mergeCell ref="O5:P5"/>
    <mergeCell ref="O6:P6"/>
    <mergeCell ref="O7:P7"/>
    <mergeCell ref="O8:P8"/>
    <mergeCell ref="B14:N14"/>
    <mergeCell ref="B15:N15"/>
    <mergeCell ref="B16:N16"/>
    <mergeCell ref="B11:N11"/>
    <mergeCell ref="B1:G1"/>
    <mergeCell ref="B3:B4"/>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scale="82"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932</v>
      </c>
      <c r="B84" t="s">
        <v>931</v>
      </c>
      <c r="C84" t="s">
        <v>740</v>
      </c>
    </row>
    <row r="85" spans="1:3" x14ac:dyDescent="0.25">
      <c r="A85" t="s">
        <v>345</v>
      </c>
      <c r="B85" t="e">
        <f ca="1">_xlfn.XLOOKUP(ParamosIšmokėjimoBūdai[[#This Row],[Būdas]],Lentelė5[Naudojami paramos išmokėjimo būdai],Lentelė5[Pasirinkti])</f>
        <v>#NAME?</v>
      </c>
      <c r="C85" t="s">
        <v>345</v>
      </c>
    </row>
    <row r="86" spans="1:3" x14ac:dyDescent="0.25">
      <c r="A86" t="s">
        <v>346</v>
      </c>
      <c r="B86" s="80" t="e">
        <f ca="1">_xlfn.XLOOKUP(ParamosIšmokėjimoBūdai[[#This Row],[Būdas]],Lentelė5[Naudojami paramos išmokėjimo būdai],Lentelė5[Pasirinkti])</f>
        <v>#NAME?</v>
      </c>
      <c r="C86" t="s">
        <v>346</v>
      </c>
    </row>
    <row r="87" spans="1:3" x14ac:dyDescent="0.25">
      <c r="A87" t="s">
        <v>336</v>
      </c>
      <c r="B87" t="e">
        <f ca="1">_xlfn.XLOOKUP(ParamosIšmokėjimoBūdai[[#This Row],[Būdas]],Lentelė5[Naudojami paramos išmokėjimo būdai],Lentelė5[Pasirinkti])</f>
        <v>#NAME?</v>
      </c>
      <c r="C87" t="s">
        <v>336</v>
      </c>
    </row>
    <row r="89" spans="1:3" x14ac:dyDescent="0.25">
      <c r="A89" s="60" t="s">
        <v>368</v>
      </c>
    </row>
    <row r="90" spans="1:3" x14ac:dyDescent="0.25">
      <c r="A90" t="s">
        <v>20</v>
      </c>
    </row>
    <row r="91" spans="1:3" x14ac:dyDescent="0.25">
      <c r="A91" s="80"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921</v>
      </c>
    </row>
    <row r="99" spans="1:1" x14ac:dyDescent="0.25">
      <c r="A99" t="s">
        <v>922</v>
      </c>
    </row>
    <row r="100" spans="1:1" x14ac:dyDescent="0.25">
      <c r="A100" t="s">
        <v>923</v>
      </c>
    </row>
    <row r="103" spans="1:1" x14ac:dyDescent="0.25">
      <c r="A103" t="s">
        <v>928</v>
      </c>
    </row>
    <row r="104" spans="1:1" x14ac:dyDescent="0.25">
      <c r="A104" t="s">
        <v>927</v>
      </c>
    </row>
    <row r="105" spans="1:1" x14ac:dyDescent="0.25">
      <c r="A105" t="s">
        <v>929</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8" t="s">
        <v>741</v>
      </c>
      <c r="C2" s="259" t="s">
        <v>933</v>
      </c>
    </row>
    <row r="4" spans="1:5" x14ac:dyDescent="0.25">
      <c r="B4" t="s">
        <v>742</v>
      </c>
    </row>
    <row r="6" spans="1:5" ht="30" x14ac:dyDescent="0.25">
      <c r="A6" s="262" t="s">
        <v>22</v>
      </c>
      <c r="B6" s="262" t="s">
        <v>744</v>
      </c>
      <c r="C6" s="262" t="s">
        <v>745</v>
      </c>
      <c r="D6" s="262" t="s">
        <v>743</v>
      </c>
      <c r="E6" s="262" t="s">
        <v>746</v>
      </c>
    </row>
    <row r="7" spans="1:5" ht="75" x14ac:dyDescent="0.25">
      <c r="A7" s="65">
        <f>ROW()-ROW(Pataisymai[[#Headers],[Eil. Nr.]])</f>
        <v>1</v>
      </c>
      <c r="B7" s="63" t="s">
        <v>784</v>
      </c>
      <c r="C7" s="265">
        <v>45357</v>
      </c>
      <c r="D7" s="63" t="s">
        <v>918</v>
      </c>
      <c r="E7" s="62"/>
    </row>
    <row r="8" spans="1:5" ht="30" x14ac:dyDescent="0.25">
      <c r="A8" s="65">
        <f>ROW()-ROW(Pataisymai[[#Headers],[Eil. Nr.]])</f>
        <v>2</v>
      </c>
      <c r="B8" s="63" t="s">
        <v>913</v>
      </c>
      <c r="C8" s="265">
        <v>45362</v>
      </c>
      <c r="D8" s="63"/>
      <c r="E8" s="62"/>
    </row>
    <row r="9" spans="1:5" ht="30" x14ac:dyDescent="0.25">
      <c r="A9" s="65">
        <f>ROW()-ROW(Pataisymai[[#Headers],[Eil. Nr.]])</f>
        <v>3</v>
      </c>
      <c r="B9" s="63" t="s">
        <v>935</v>
      </c>
      <c r="C9" s="265">
        <v>45364</v>
      </c>
      <c r="D9" s="63" t="s">
        <v>934</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120" zoomScaleNormal="120" workbookViewId="0">
      <selection activeCell="C15" sqref="C15"/>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986</v>
      </c>
    </row>
    <row r="2" spans="2:5" x14ac:dyDescent="0.25">
      <c r="B2" s="258" t="s">
        <v>730</v>
      </c>
      <c r="C2" s="260">
        <v>1</v>
      </c>
    </row>
    <row r="3" spans="2:5" ht="50.25" customHeight="1" x14ac:dyDescent="0.25">
      <c r="B3" s="412" t="s">
        <v>937</v>
      </c>
      <c r="C3" s="413"/>
    </row>
    <row r="4" spans="2:5" x14ac:dyDescent="0.25">
      <c r="B4" s="60" t="s">
        <v>298</v>
      </c>
    </row>
    <row r="5" spans="2:5" x14ac:dyDescent="0.25">
      <c r="B5" s="60"/>
    </row>
    <row r="6" spans="2:5" ht="75" x14ac:dyDescent="0.25">
      <c r="B6" s="71" t="s">
        <v>678</v>
      </c>
      <c r="C6" s="393" t="s">
        <v>987</v>
      </c>
    </row>
    <row r="7" spans="2:5" x14ac:dyDescent="0.25">
      <c r="C7" s="394"/>
    </row>
    <row r="8" spans="2:5" x14ac:dyDescent="0.25">
      <c r="C8" s="395"/>
    </row>
    <row r="9" spans="2:5" x14ac:dyDescent="0.25">
      <c r="B9" s="272" t="s">
        <v>936</v>
      </c>
      <c r="C9" s="396" t="s">
        <v>922</v>
      </c>
    </row>
    <row r="10" spans="2:5" x14ac:dyDescent="0.25">
      <c r="C10" s="394"/>
    </row>
    <row r="11" spans="2:5" x14ac:dyDescent="0.25">
      <c r="C11" s="394"/>
    </row>
    <row r="12" spans="2:5" x14ac:dyDescent="0.25">
      <c r="B12" s="71" t="s">
        <v>422</v>
      </c>
      <c r="C12" s="341">
        <v>45971</v>
      </c>
    </row>
    <row r="13" spans="2:5" x14ac:dyDescent="0.25">
      <c r="B13" s="71" t="s">
        <v>236</v>
      </c>
      <c r="C13" s="341">
        <v>46013</v>
      </c>
    </row>
    <row r="14" spans="2:5" ht="30" x14ac:dyDescent="0.25">
      <c r="B14" s="71" t="s">
        <v>295</v>
      </c>
      <c r="C14" s="397">
        <v>36</v>
      </c>
    </row>
    <row r="15" spans="2:5" ht="30" x14ac:dyDescent="0.25">
      <c r="B15" s="71" t="s">
        <v>299</v>
      </c>
      <c r="C15" s="397">
        <v>3</v>
      </c>
    </row>
    <row r="16" spans="2:5" ht="30" x14ac:dyDescent="0.25">
      <c r="B16" s="189" t="s">
        <v>302</v>
      </c>
      <c r="C16" s="398"/>
      <c r="E16" s="62" t="s">
        <v>355</v>
      </c>
    </row>
    <row r="17" spans="2:3" x14ac:dyDescent="0.25">
      <c r="B17" s="71" t="s">
        <v>414</v>
      </c>
      <c r="C17" s="397">
        <v>3</v>
      </c>
    </row>
    <row r="18" spans="2:3" x14ac:dyDescent="0.25">
      <c r="B18" s="190"/>
      <c r="C18" s="188"/>
    </row>
    <row r="19" spans="2:3" x14ac:dyDescent="0.25">
      <c r="B19" s="190"/>
      <c r="C19" s="188"/>
    </row>
    <row r="20" spans="2:3" x14ac:dyDescent="0.25">
      <c r="B20" s="191" t="s">
        <v>297</v>
      </c>
      <c r="C20" s="74" t="s">
        <v>242</v>
      </c>
    </row>
    <row r="21" spans="2:3" x14ac:dyDescent="0.25">
      <c r="B21" s="71" t="s">
        <v>219</v>
      </c>
      <c r="C21" s="400">
        <v>1.25</v>
      </c>
    </row>
    <row r="22" spans="2:3" x14ac:dyDescent="0.25">
      <c r="B22" s="71" t="s">
        <v>220</v>
      </c>
      <c r="C22" s="400">
        <v>0.65</v>
      </c>
    </row>
    <row r="23" spans="2:3" x14ac:dyDescent="0.25">
      <c r="B23" s="71" t="s">
        <v>221</v>
      </c>
      <c r="C23" s="401">
        <v>0</v>
      </c>
    </row>
    <row r="24" spans="2:3" x14ac:dyDescent="0.25">
      <c r="B24" s="71" t="s">
        <v>237</v>
      </c>
      <c r="C24" s="400">
        <v>1</v>
      </c>
    </row>
    <row r="25" spans="2:3" x14ac:dyDescent="0.25">
      <c r="B25" s="190"/>
      <c r="C25" s="188"/>
    </row>
    <row r="26" spans="2:3" x14ac:dyDescent="0.25">
      <c r="B26" s="190"/>
      <c r="C26" s="188"/>
    </row>
    <row r="27" spans="2:3" ht="30" x14ac:dyDescent="0.25">
      <c r="B27" s="71" t="s">
        <v>348</v>
      </c>
      <c r="C27" s="399">
        <v>0.4</v>
      </c>
    </row>
    <row r="29" spans="2:3" x14ac:dyDescent="0.25">
      <c r="B29" s="409" t="s">
        <v>926</v>
      </c>
      <c r="C29" s="406" t="s">
        <v>930</v>
      </c>
    </row>
    <row r="30" spans="2:3" x14ac:dyDescent="0.25">
      <c r="B30" s="410" t="s">
        <v>345</v>
      </c>
      <c r="C30" s="407" t="s">
        <v>929</v>
      </c>
    </row>
    <row r="31" spans="2:3" x14ac:dyDescent="0.25">
      <c r="B31" s="410" t="s">
        <v>346</v>
      </c>
      <c r="C31" s="407" t="s">
        <v>929</v>
      </c>
    </row>
    <row r="32" spans="2:3" x14ac:dyDescent="0.25">
      <c r="B32" s="411" t="s">
        <v>336</v>
      </c>
      <c r="C32" s="408" t="s">
        <v>927</v>
      </c>
    </row>
  </sheetData>
  <sheetProtection algorithmName="SHA-512" hashValue="Yxv/ScxzsG0a+wP+aKUODGYtkrzzh0looF1ZHoqjAZZ0tbV0TbDv7NHzo2ovh6CLtQsKIRs/GCPHIC2f0gOZmA==" saltValue="SINM4UtEH2MnFxIdDs5ZDg=="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C38" sqref="C38"/>
    </sheetView>
  </sheetViews>
  <sheetFormatPr defaultColWidth="8.7109375" defaultRowHeight="12.75" x14ac:dyDescent="0.2"/>
  <cols>
    <col min="1" max="1" width="2.28515625" style="235" customWidth="1"/>
    <col min="2" max="2" width="4.85546875" style="235" hidden="1" customWidth="1"/>
    <col min="3" max="3" width="7.85546875" style="235" customWidth="1"/>
    <col min="4" max="4" width="64.28515625" style="235" customWidth="1"/>
    <col min="5" max="5" width="2.42578125" style="235" customWidth="1"/>
    <col min="6" max="16384" width="8.7109375" style="235"/>
  </cols>
  <sheetData>
    <row r="2" spans="2:4" ht="15" x14ac:dyDescent="0.2">
      <c r="B2" s="414" t="s">
        <v>5</v>
      </c>
      <c r="C2" s="414"/>
      <c r="D2" s="414"/>
    </row>
    <row r="4" spans="2:4" s="236" customFormat="1" ht="26.25" customHeight="1" x14ac:dyDescent="0.25">
      <c r="B4" s="237" t="s">
        <v>22</v>
      </c>
      <c r="C4" s="237" t="s">
        <v>673</v>
      </c>
      <c r="D4" s="237" t="s">
        <v>366</v>
      </c>
    </row>
    <row r="5" spans="2:4" s="236" customFormat="1" ht="15" x14ac:dyDescent="0.25">
      <c r="B5" s="238">
        <f>ROW()-ROW(Turinys[[#Headers],[Eil. Nr.]])</f>
        <v>1</v>
      </c>
      <c r="C5" s="238"/>
      <c r="D5" s="239" t="s">
        <v>293</v>
      </c>
    </row>
    <row r="6" spans="2:4" s="236" customFormat="1" ht="15" x14ac:dyDescent="0.25">
      <c r="B6" s="238">
        <f>ROW()-ROW(Turinys[[#Headers],[Eil. Nr.]])</f>
        <v>2</v>
      </c>
      <c r="C6" s="238" t="s">
        <v>0</v>
      </c>
      <c r="D6" s="239" t="s">
        <v>731</v>
      </c>
    </row>
    <row r="7" spans="2:4" s="236" customFormat="1" ht="15" x14ac:dyDescent="0.25">
      <c r="B7" s="238">
        <f>ROW()-ROW(Turinys[[#Headers],[Eil. Nr.]])</f>
        <v>3</v>
      </c>
      <c r="C7" s="238" t="s">
        <v>7</v>
      </c>
      <c r="D7" s="239" t="s">
        <v>732</v>
      </c>
    </row>
    <row r="8" spans="2:4" s="236" customFormat="1" ht="30" x14ac:dyDescent="0.25">
      <c r="B8" s="238">
        <f>ROW()-ROW(Turinys[[#Headers],[Eil. Nr.]])</f>
        <v>4</v>
      </c>
      <c r="C8" s="238" t="s">
        <v>8</v>
      </c>
      <c r="D8" s="239" t="s">
        <v>733</v>
      </c>
    </row>
    <row r="9" spans="2:4" s="236" customFormat="1" ht="15" x14ac:dyDescent="0.25">
      <c r="B9" s="238">
        <f>ROW()-ROW(Turinys[[#Headers],[Eil. Nr.]])</f>
        <v>5</v>
      </c>
      <c r="C9" s="238" t="s">
        <v>101</v>
      </c>
      <c r="D9" s="239" t="s">
        <v>734</v>
      </c>
    </row>
    <row r="10" spans="2:4" s="236" customFormat="1" ht="15" x14ac:dyDescent="0.25">
      <c r="B10" s="238">
        <f>ROW()-ROW(Turinys[[#Headers],[Eil. Nr.]])</f>
        <v>6</v>
      </c>
      <c r="C10" s="238" t="s">
        <v>9</v>
      </c>
      <c r="D10" s="239" t="s">
        <v>735</v>
      </c>
    </row>
    <row r="11" spans="2:4" s="236" customFormat="1" ht="15" x14ac:dyDescent="0.25">
      <c r="B11" s="238">
        <f>ROW()-ROW(Turinys[[#Headers],[Eil. Nr.]])</f>
        <v>7</v>
      </c>
      <c r="C11" s="238" t="s">
        <v>21</v>
      </c>
      <c r="D11" s="239" t="s">
        <v>736</v>
      </c>
    </row>
    <row r="12" spans="2:4" s="236" customFormat="1" ht="15" x14ac:dyDescent="0.25">
      <c r="B12" s="238">
        <f>ROW()-ROW(Turinys[[#Headers],[Eil. Nr.]])</f>
        <v>8</v>
      </c>
      <c r="C12" s="238" t="s">
        <v>34</v>
      </c>
      <c r="D12" s="239" t="s">
        <v>737</v>
      </c>
    </row>
    <row r="13" spans="2:4" s="236" customFormat="1" ht="30" x14ac:dyDescent="0.25">
      <c r="B13" s="238">
        <f>ROW()-ROW(Turinys[[#Headers],[Eil. Nr.]])</f>
        <v>9</v>
      </c>
      <c r="C13" s="238" t="s">
        <v>36</v>
      </c>
      <c r="D13" s="239" t="s">
        <v>738</v>
      </c>
    </row>
    <row r="14" spans="2:4" s="236" customFormat="1" ht="15" x14ac:dyDescent="0.25">
      <c r="B14" s="238">
        <f>ROW()-ROW(Turinys[[#Headers],[Eil. Nr.]])</f>
        <v>10</v>
      </c>
      <c r="C14" s="238" t="s">
        <v>674</v>
      </c>
      <c r="D14" s="239" t="s">
        <v>91</v>
      </c>
    </row>
    <row r="15" spans="2:4" s="236" customFormat="1" ht="15" x14ac:dyDescent="0.25">
      <c r="B15" s="238">
        <f>ROW()-ROW(Turinys[[#Headers],[Eil. Nr.]])</f>
        <v>11</v>
      </c>
      <c r="C15" s="238" t="s">
        <v>675</v>
      </c>
      <c r="D15" s="239" t="s">
        <v>148</v>
      </c>
    </row>
    <row r="16" spans="2:4" s="236" customFormat="1" ht="15" x14ac:dyDescent="0.25">
      <c r="B16" s="238">
        <f>ROW()-ROW(Turinys[[#Headers],[Eil. Nr.]])</f>
        <v>12</v>
      </c>
      <c r="C16" s="238" t="s">
        <v>676</v>
      </c>
      <c r="D16" s="239" t="s">
        <v>160</v>
      </c>
    </row>
    <row r="17" spans="2:4" s="236" customFormat="1" ht="15" x14ac:dyDescent="0.25">
      <c r="B17" s="238">
        <f>ROW()-ROW(Turinys[[#Headers],[Eil. Nr.]])</f>
        <v>13</v>
      </c>
      <c r="C17" s="238" t="s">
        <v>157</v>
      </c>
      <c r="D17" s="239" t="s">
        <v>739</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5" x14ac:dyDescent="0.25"/>
  <cols>
    <col min="1" max="1" width="3.42578125" customWidth="1"/>
    <col min="2" max="2" width="59.140625" style="377" customWidth="1"/>
    <col min="3" max="3" width="3.42578125" customWidth="1"/>
    <col min="4" max="4" width="9.28515625" hidden="1" customWidth="1"/>
    <col min="5" max="5" width="9.28515625" customWidth="1"/>
  </cols>
  <sheetData>
    <row r="2" spans="1:4" x14ac:dyDescent="0.25">
      <c r="B2" s="369" t="s">
        <v>418</v>
      </c>
    </row>
    <row r="3" spans="1:4" ht="36" x14ac:dyDescent="0.25">
      <c r="B3" s="370" t="s">
        <v>978</v>
      </c>
    </row>
    <row r="4" spans="1:4" ht="48" x14ac:dyDescent="0.25">
      <c r="B4" s="371" t="s">
        <v>979</v>
      </c>
    </row>
    <row r="5" spans="1:4" ht="24" x14ac:dyDescent="0.25">
      <c r="B5" s="372" t="s">
        <v>980</v>
      </c>
    </row>
    <row r="6" spans="1:4" ht="24" x14ac:dyDescent="0.25">
      <c r="B6" s="373" t="s">
        <v>531</v>
      </c>
      <c r="D6" t="s">
        <v>423</v>
      </c>
    </row>
    <row r="7" spans="1:4" ht="36" x14ac:dyDescent="0.25">
      <c r="B7" s="374" t="s">
        <v>981</v>
      </c>
    </row>
    <row r="8" spans="1:4" ht="36" x14ac:dyDescent="0.25">
      <c r="B8" s="375" t="s">
        <v>677</v>
      </c>
      <c r="D8" s="80" t="s">
        <v>419</v>
      </c>
    </row>
    <row r="9" spans="1:4" ht="36" x14ac:dyDescent="0.25">
      <c r="B9" s="376" t="s">
        <v>681</v>
      </c>
      <c r="D9" t="s">
        <v>532</v>
      </c>
    </row>
    <row r="11" spans="1:4" ht="48" x14ac:dyDescent="0.25">
      <c r="A11" s="65"/>
      <c r="B11" s="378" t="s">
        <v>420</v>
      </c>
    </row>
    <row r="12" spans="1:4" ht="36" x14ac:dyDescent="0.25">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Normal="100" workbookViewId="0">
      <selection activeCell="A7" sqref="A7:E7"/>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1" t="str">
        <f>_xlfn.CONCAT("Versija: ",Forma!$C$2,TEXT(Parametrai!$C$2,".000"))</f>
        <v>Versija: L2.001</v>
      </c>
      <c r="G1" s="275" t="s">
        <v>293</v>
      </c>
    </row>
    <row r="2" spans="1:11" ht="25.15" customHeight="1" x14ac:dyDescent="0.25">
      <c r="A2" s="426"/>
      <c r="B2" s="426"/>
      <c r="C2" s="426"/>
      <c r="D2" s="426"/>
      <c r="E2" s="426"/>
      <c r="G2" s="276" t="s">
        <v>351</v>
      </c>
    </row>
    <row r="3" spans="1:11" x14ac:dyDescent="0.25">
      <c r="C3" s="72" t="s">
        <v>294</v>
      </c>
      <c r="D3" s="72"/>
      <c r="G3" s="269"/>
    </row>
    <row r="4" spans="1:11" ht="25.15" customHeight="1" x14ac:dyDescent="0.2">
      <c r="A4" s="429"/>
      <c r="B4" s="429"/>
      <c r="C4" s="429"/>
      <c r="D4" s="429"/>
      <c r="E4" s="429"/>
      <c r="G4" s="269"/>
    </row>
    <row r="5" spans="1:11" x14ac:dyDescent="0.25">
      <c r="C5" s="72" t="s">
        <v>938</v>
      </c>
      <c r="D5" s="72"/>
      <c r="G5" s="269"/>
    </row>
    <row r="6" spans="1:11" ht="10.15" customHeight="1" x14ac:dyDescent="0.25">
      <c r="C6" s="72"/>
      <c r="D6" s="72"/>
      <c r="G6" s="269"/>
    </row>
    <row r="7" spans="1:11" ht="47.25" customHeight="1" x14ac:dyDescent="0.25">
      <c r="A7" s="431" t="s">
        <v>977</v>
      </c>
      <c r="B7" s="431"/>
      <c r="C7" s="431"/>
      <c r="D7" s="431"/>
      <c r="E7" s="431"/>
      <c r="G7" s="269"/>
    </row>
    <row r="8" spans="1:11" ht="10.15" customHeight="1" x14ac:dyDescent="0.25">
      <c r="A8" s="58"/>
      <c r="G8" s="269"/>
    </row>
    <row r="9" spans="1:11" ht="68.25" customHeight="1" x14ac:dyDescent="0.25">
      <c r="A9" s="430" t="str">
        <f>Parametrai!C6</f>
        <v>VERSLO PLANAS, TEIKIAMAS PAGAL KELMĖS KRAŠTO PARTNERYSTĖS VIETOS VEIKLOS GRUPĖS VIETOS PLĖTROS STRATEGIJOS PRIEMONĘ „KAIMO EKONOMIKOS RE-KREACIJA“ Nr. KELM-LEADER-20VVG-03-01</v>
      </c>
      <c r="B9" s="430"/>
      <c r="C9" s="430"/>
      <c r="D9" s="430"/>
      <c r="E9" s="430"/>
      <c r="G9" s="269"/>
    </row>
    <row r="10" spans="1:11" ht="10.15" customHeight="1" x14ac:dyDescent="0.25">
      <c r="A10" s="59"/>
      <c r="G10" s="269"/>
    </row>
    <row r="11" spans="1:11" s="65" customFormat="1" ht="14.85" customHeight="1" x14ac:dyDescent="0.25">
      <c r="A11" s="59"/>
      <c r="B11" s="63"/>
      <c r="C11" s="295"/>
      <c r="D11" s="63"/>
      <c r="E11" s="63"/>
      <c r="G11" s="89" t="str">
        <f>IF(C11="","Klaida! Įveskite datą.","ok")</f>
        <v>Klaida! Įveskite datą.</v>
      </c>
      <c r="H11" s="62"/>
      <c r="I11" s="62"/>
      <c r="J11" s="62"/>
      <c r="K11" s="62"/>
    </row>
    <row r="12" spans="1:11" s="65" customFormat="1" ht="14.85" customHeight="1" x14ac:dyDescent="0.25">
      <c r="A12" s="63"/>
      <c r="B12" s="63"/>
      <c r="C12" s="69" t="s">
        <v>291</v>
      </c>
      <c r="D12" s="63"/>
      <c r="E12" s="63"/>
      <c r="G12" s="269"/>
      <c r="H12" s="62"/>
      <c r="I12" s="62"/>
      <c r="J12" s="62"/>
      <c r="K12" s="62"/>
    </row>
    <row r="13" spans="1:11" s="65" customFormat="1" ht="15.75" x14ac:dyDescent="0.25">
      <c r="A13" s="59"/>
      <c r="B13" s="63"/>
      <c r="C13" s="296"/>
      <c r="D13" s="63"/>
      <c r="E13" s="63"/>
      <c r="G13" s="269"/>
      <c r="H13" s="62"/>
      <c r="I13" s="62"/>
      <c r="J13" s="62"/>
      <c r="K13" s="62"/>
    </row>
    <row r="14" spans="1:11" ht="15.75" x14ac:dyDescent="0.25">
      <c r="A14" s="59"/>
      <c r="C14" s="70" t="s">
        <v>292</v>
      </c>
      <c r="D14" s="69"/>
      <c r="G14" s="269"/>
    </row>
    <row r="15" spans="1:11" x14ac:dyDescent="0.25">
      <c r="A15" s="126" t="s">
        <v>0</v>
      </c>
      <c r="B15" s="427" t="s">
        <v>222</v>
      </c>
      <c r="C15" s="427"/>
      <c r="D15" s="427"/>
      <c r="E15" s="427"/>
      <c r="G15" s="269"/>
    </row>
    <row r="16" spans="1:11" x14ac:dyDescent="0.25">
      <c r="A16" s="127" t="s">
        <v>1</v>
      </c>
      <c r="B16" s="416" t="s">
        <v>235</v>
      </c>
      <c r="C16" s="416"/>
      <c r="D16" s="416"/>
      <c r="E16" s="416"/>
      <c r="G16" s="269"/>
    </row>
    <row r="17" spans="1:7" ht="19.149999999999999" customHeight="1" x14ac:dyDescent="0.25">
      <c r="A17" s="73" t="s">
        <v>2</v>
      </c>
      <c r="B17" s="64" t="s">
        <v>301</v>
      </c>
      <c r="C17" s="297">
        <v>46023</v>
      </c>
      <c r="D17" s="417"/>
      <c r="E17" s="418"/>
      <c r="G17" s="89" t="str">
        <f>IF(OR(C17="",C17&lt;'1'!C11),"Klaida: Neįvesta arba neteisingai įvesta data. Projektas gali būti įgyvendinamas tik po paraiškos pateikimo","ok")</f>
        <v>ok</v>
      </c>
    </row>
    <row r="18" spans="1:7" ht="19.149999999999999" customHeight="1" x14ac:dyDescent="0.25">
      <c r="A18" s="73" t="s">
        <v>226</v>
      </c>
      <c r="B18" s="64" t="s">
        <v>300</v>
      </c>
      <c r="C18" s="297">
        <v>47118</v>
      </c>
      <c r="D18" s="419"/>
      <c r="E18" s="420"/>
      <c r="G18" s="89" t="str">
        <f>IF(C17=0,"Klaida! Įveskite datą.",IF(OR(AND($C$18&gt;Parametrai!$C$16,Parametrai!$C$16&lt;&gt;0),C19&gt;Parametrai!$C$14),"Klaida: Neįvestas arba įvestas per ilgas projekto įgyvendinimo laikotarpis","ok"))</f>
        <v>ok</v>
      </c>
    </row>
    <row r="19" spans="1:7" ht="19.149999999999999" customHeight="1" thickBot="1" x14ac:dyDescent="0.3">
      <c r="A19" s="75" t="s">
        <v>228</v>
      </c>
      <c r="B19" s="76" t="s">
        <v>296</v>
      </c>
      <c r="C19" s="338">
        <f>IF(C17=0,"-",IFERROR(IF(DAY(C18) &lt; DAY(C17), 1 + DATEDIF(C17, C18, "M") + (DAY(C18) - DAY(C17) + 1) / DAY(EOMONTH(C17,0)),DATEDIF(C17, C18, "M") + (DAY(C18) - DAY(C17) + 1) / DAY(EOMONTH(C17,0))),"-"))</f>
        <v>36</v>
      </c>
      <c r="D19" s="421"/>
      <c r="E19" s="422"/>
      <c r="G19" s="269" t="str">
        <f>_xlfn.CONCAT("Vėliausia projekto įgyvendinimo pabaigos data: ", TEXT(IF(Parametrai!$C$16&lt;&gt;0, MIN(Parametrai!$C$16, EDATE($C$17, Parametrai!$C$14)-1), EDATE($C$17, Parametrai!$C$14)-1), "yyyy-mm-dd"))</f>
        <v>Vėliausia projekto įgyvendinimo pabaigos data: 2028-12-31</v>
      </c>
    </row>
    <row r="20" spans="1:7" ht="15.75" thickTop="1" x14ac:dyDescent="0.25">
      <c r="A20" s="126" t="s">
        <v>3</v>
      </c>
      <c r="B20" s="428" t="s">
        <v>223</v>
      </c>
      <c r="C20" s="428"/>
      <c r="D20" s="428"/>
      <c r="E20" s="428"/>
      <c r="G20" s="269"/>
    </row>
    <row r="21" spans="1:7" ht="30" x14ac:dyDescent="0.25">
      <c r="A21" s="71" t="s">
        <v>231</v>
      </c>
      <c r="B21" s="71" t="s">
        <v>224</v>
      </c>
      <c r="C21" s="423" t="s">
        <v>225</v>
      </c>
      <c r="D21" s="424"/>
      <c r="E21" s="425"/>
      <c r="G21" s="269" t="s">
        <v>747</v>
      </c>
    </row>
    <row r="22" spans="1:7" ht="30" x14ac:dyDescent="0.25">
      <c r="A22" s="71" t="s">
        <v>232</v>
      </c>
      <c r="B22" s="71" t="s">
        <v>227</v>
      </c>
      <c r="C22" s="292" t="s">
        <v>225</v>
      </c>
      <c r="D22" s="263" t="str">
        <f>IF(C22="Verslo pradžia","Ūkio subjekto registravimo data","")</f>
        <v/>
      </c>
      <c r="E22" s="341"/>
      <c r="G22" s="269" t="str">
        <f>IF(LEN(C22)&lt;=2,"Pildoma pasirinkus reikšmę iš sąrašo",IF(AND(C22="Verslo pradžia",E22=""),"Klaida! Įveskite ūkio subjekto registravimo pradžią","ok"))</f>
        <v>Pildoma pasirinkus reikšmę iš sąrašo</v>
      </c>
    </row>
    <row r="23" spans="1:7" ht="14.65" customHeight="1" x14ac:dyDescent="0.25">
      <c r="A23" s="71" t="s">
        <v>4</v>
      </c>
      <c r="B23" s="71" t="s">
        <v>229</v>
      </c>
      <c r="C23" s="415" t="s">
        <v>284</v>
      </c>
      <c r="D23" s="415"/>
      <c r="E23" s="415"/>
      <c r="G23" s="269" t="s">
        <v>940</v>
      </c>
    </row>
    <row r="24" spans="1:7" x14ac:dyDescent="0.25">
      <c r="A24" s="63" t="s">
        <v>359</v>
      </c>
      <c r="B24" s="63" t="s">
        <v>356</v>
      </c>
      <c r="C24" s="339" t="str" cm="1">
        <f t="array" aca="1" ref="C24" ca="1">IFERROR(_xlfn.UNIQUE(_xlfn._xlws.FILTER('4'!D:D, ('4'!$B:$B="Veiklos kodas ir pavadinimas pagal EVRK")*('4'!$D:$D&lt;&gt;"")))," –")</f>
        <v xml:space="preserve"> –</v>
      </c>
      <c r="D24" s="340"/>
      <c r="E24" s="340"/>
      <c r="G24" s="277" t="s">
        <v>939</v>
      </c>
    </row>
    <row r="25" spans="1:7" x14ac:dyDescent="0.25">
      <c r="C25" s="269"/>
      <c r="D25" s="270"/>
      <c r="E25" s="270"/>
      <c r="G25" s="269"/>
    </row>
    <row r="26" spans="1:7" x14ac:dyDescent="0.25">
      <c r="C26" s="269"/>
      <c r="D26" s="270"/>
      <c r="E26" s="270"/>
      <c r="G26" s="276"/>
    </row>
    <row r="27" spans="1:7" x14ac:dyDescent="0.25">
      <c r="C27" s="269"/>
      <c r="D27" s="271"/>
      <c r="E27" s="271"/>
      <c r="G27" s="276"/>
    </row>
    <row r="28" spans="1:7" x14ac:dyDescent="0.25">
      <c r="C28" s="269"/>
      <c r="D28" s="270"/>
      <c r="E28" s="270"/>
      <c r="G28" s="276"/>
    </row>
    <row r="29" spans="1:7" x14ac:dyDescent="0.25">
      <c r="C29" s="269"/>
      <c r="D29" s="270"/>
      <c r="E29" s="270"/>
      <c r="G29" s="276"/>
    </row>
    <row r="30" spans="1:7" x14ac:dyDescent="0.25">
      <c r="C30" s="269"/>
      <c r="D30" s="270"/>
      <c r="E30" s="270"/>
      <c r="G30" s="276"/>
    </row>
    <row r="31" spans="1:7" x14ac:dyDescent="0.25">
      <c r="C31" s="269"/>
      <c r="D31" s="270"/>
      <c r="E31" s="270"/>
      <c r="G31" s="276"/>
    </row>
    <row r="32" spans="1:7" x14ac:dyDescent="0.25">
      <c r="C32" s="269"/>
      <c r="D32" s="270"/>
      <c r="E32" s="270"/>
      <c r="G32" s="276"/>
    </row>
    <row r="33" spans="3:7" x14ac:dyDescent="0.25">
      <c r="C33" s="269"/>
      <c r="D33" s="270"/>
      <c r="E33" s="270"/>
      <c r="G33" s="276"/>
    </row>
    <row r="34" spans="3:7" x14ac:dyDescent="0.25">
      <c r="C34" s="62"/>
      <c r="D34" s="62"/>
      <c r="E34" s="62"/>
    </row>
    <row r="35" spans="3:7" x14ac:dyDescent="0.25">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5"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topLeftCell="A22" zoomScaleNormal="100" workbookViewId="0">
      <selection activeCell="C10" sqref="C10"/>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6" t="s">
        <v>7</v>
      </c>
      <c r="B1" s="432" t="s">
        <v>670</v>
      </c>
      <c r="C1" s="433"/>
      <c r="D1" s="433"/>
      <c r="E1" s="433"/>
      <c r="F1" s="433"/>
      <c r="G1" s="433"/>
      <c r="H1" s="433"/>
      <c r="I1" s="433"/>
      <c r="J1" s="433"/>
      <c r="K1" s="434"/>
      <c r="M1" s="275" t="s">
        <v>293</v>
      </c>
    </row>
    <row r="2" spans="1:13" s="62" customFormat="1" ht="144" customHeight="1" x14ac:dyDescent="0.25">
      <c r="A2" s="64" t="s">
        <v>244</v>
      </c>
      <c r="B2" s="64" t="s">
        <v>319</v>
      </c>
      <c r="C2" s="451"/>
      <c r="D2" s="451"/>
      <c r="E2" s="451"/>
      <c r="F2" s="451"/>
      <c r="G2" s="451"/>
      <c r="H2" s="451"/>
      <c r="I2" s="451"/>
      <c r="J2" s="451"/>
      <c r="K2" s="451"/>
      <c r="M2" s="280" t="s">
        <v>941</v>
      </c>
    </row>
    <row r="3" spans="1:13" s="62" customFormat="1" ht="144" customHeight="1" x14ac:dyDescent="0.25">
      <c r="A3" s="64" t="s">
        <v>245</v>
      </c>
      <c r="B3" s="64" t="s">
        <v>233</v>
      </c>
      <c r="C3" s="451"/>
      <c r="D3" s="451"/>
      <c r="E3" s="451"/>
      <c r="F3" s="451"/>
      <c r="G3" s="451"/>
      <c r="H3" s="451"/>
      <c r="I3" s="451"/>
      <c r="J3" s="451"/>
      <c r="K3" s="451"/>
      <c r="M3" s="278" t="s">
        <v>478</v>
      </c>
    </row>
    <row r="4" spans="1:13" s="62" customFormat="1" ht="9.6" customHeight="1" x14ac:dyDescent="0.25">
      <c r="M4" s="66"/>
    </row>
    <row r="5" spans="1:13" ht="30" customHeight="1" x14ac:dyDescent="0.25">
      <c r="A5" s="126" t="s">
        <v>8</v>
      </c>
      <c r="B5" s="458" t="s">
        <v>672</v>
      </c>
      <c r="C5" s="459"/>
      <c r="D5" s="459"/>
      <c r="E5" s="459"/>
      <c r="F5" s="459"/>
      <c r="G5" s="459"/>
      <c r="H5" s="459"/>
      <c r="I5" s="459"/>
      <c r="J5" s="459"/>
      <c r="K5" s="459"/>
    </row>
    <row r="6" spans="1:13" ht="14.85" customHeight="1" x14ac:dyDescent="0.25">
      <c r="A6" s="126" t="s">
        <v>246</v>
      </c>
      <c r="B6" s="428" t="s">
        <v>320</v>
      </c>
      <c r="C6" s="428"/>
      <c r="D6" s="428"/>
      <c r="E6" s="428"/>
      <c r="F6" s="428"/>
      <c r="G6" s="428"/>
      <c r="H6" s="428"/>
      <c r="I6" s="428"/>
      <c r="J6" s="428"/>
      <c r="K6" s="428"/>
    </row>
    <row r="7" spans="1:13" x14ac:dyDescent="0.25">
      <c r="A7" s="126" t="s">
        <v>290</v>
      </c>
      <c r="B7" s="450" t="s">
        <v>309</v>
      </c>
      <c r="C7" s="450"/>
      <c r="D7" s="450"/>
      <c r="E7" s="450"/>
      <c r="F7" s="450"/>
      <c r="G7" s="450"/>
      <c r="H7" s="450"/>
      <c r="I7" s="450"/>
      <c r="J7" s="450"/>
      <c r="K7" s="450"/>
      <c r="M7" s="271"/>
    </row>
    <row r="8" spans="1:13" ht="63" customHeight="1" x14ac:dyDescent="0.25">
      <c r="A8" s="463" t="s">
        <v>304</v>
      </c>
      <c r="B8" s="463"/>
      <c r="C8" s="463"/>
      <c r="D8" s="463"/>
      <c r="E8" s="463"/>
      <c r="F8" s="463"/>
      <c r="G8" s="463"/>
      <c r="H8" s="463"/>
      <c r="I8" s="463"/>
      <c r="J8" s="463"/>
      <c r="K8" s="463"/>
      <c r="M8" s="271"/>
    </row>
    <row r="9" spans="1:13" ht="30.6" customHeight="1" x14ac:dyDescent="0.25">
      <c r="A9" s="439" t="s">
        <v>22</v>
      </c>
      <c r="B9" s="441" t="s">
        <v>44</v>
      </c>
      <c r="C9" s="131" t="str">
        <f>IF(AND('1'!$C$22="Verslo pradžia",YEAR('1'!$E$22)=YEAR('1'!$C$11)),"Pradžios metai","Ataskaitiniai metai")</f>
        <v>Ataskaitiniai metai</v>
      </c>
      <c r="D9" s="443" t="s">
        <v>12</v>
      </c>
      <c r="E9" s="444"/>
      <c r="F9" s="444"/>
      <c r="G9" s="444"/>
      <c r="H9" s="444"/>
      <c r="I9" s="444"/>
      <c r="J9" s="444"/>
      <c r="K9" s="445"/>
      <c r="M9" s="271"/>
    </row>
    <row r="10" spans="1:13" ht="15.75" thickBot="1" x14ac:dyDescent="0.3">
      <c r="A10" s="440"/>
      <c r="B10" s="442"/>
      <c r="C10" s="342">
        <f>IF(C9="Pradžios metai",YEAR('1'!$E$22),IF((YEAR('1'!$C$11)-1)+COUNT(B10:$B10)&gt;YEAR('1'!$C$18)+Parametrai!$C$15,"-",(YEAR('1'!$C$11)-1)+COUNT(B10:$B10)))</f>
        <v>1899</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f>IF(H9="Pradžios metai",YEAR('1'!$E$22),IF((YEAR('1'!$C$11)-1)+COUNT($B10:G10)&gt;YEAR('1'!$C$18)+Parametrai!$C$15,"-",(YEAR('1'!$C$11)-1)+COUNT($B10:G10)))</f>
        <v>1904</v>
      </c>
      <c r="I10" s="342">
        <f>IF(I9="Pradžios metai",YEAR('1'!$E$22),IF((YEAR('1'!$C$11)-1)+COUNT($B10:H10)&gt;YEAR('1'!$C$18)+Parametrai!$C$15,"-",(YEAR('1'!$C$11)-1)+COUNT($B10:H10)))</f>
        <v>1905</v>
      </c>
      <c r="J10" s="342">
        <f>IF(J9="Pradžios metai",YEAR('1'!$E$22),IF((YEAR('1'!$C$11)-1)+COUNT($B10:I10)&gt;YEAR('1'!$C$18)+Parametrai!$C$15,"-",(YEAR('1'!$C$11)-1)+COUNT($B10:I10)))</f>
        <v>1906</v>
      </c>
      <c r="K10" s="342">
        <f>IF(K9="Pradžios metai",YEAR('1'!$E$22),IF((YEAR('1'!$C$11)-1)+COUNT($B10:J10)&gt;YEAR('1'!$C$18)+Parametrai!$C$15,"-",(YEAR('1'!$C$11)-1)+COUNT($B10:J10)))</f>
        <v>1907</v>
      </c>
      <c r="M10" s="271"/>
    </row>
    <row r="11" spans="1:13" ht="30.75" thickTop="1" x14ac:dyDescent="0.25">
      <c r="A11" s="68" t="s">
        <v>321</v>
      </c>
      <c r="B11" s="68" t="s">
        <v>311</v>
      </c>
      <c r="C11" s="298"/>
      <c r="D11" s="298"/>
      <c r="E11" s="298"/>
      <c r="F11" s="298"/>
      <c r="G11" s="298"/>
      <c r="H11" s="298"/>
      <c r="I11" s="298"/>
      <c r="J11" s="298"/>
      <c r="K11" s="298"/>
      <c r="M11" s="271"/>
    </row>
    <row r="12" spans="1:13" ht="30" x14ac:dyDescent="0.25">
      <c r="A12" s="64" t="s">
        <v>324</v>
      </c>
      <c r="B12" s="64" t="s">
        <v>310</v>
      </c>
      <c r="C12" s="343" t="str">
        <f>IFERROR(C13/C11,"-")</f>
        <v>-</v>
      </c>
      <c r="D12" s="299"/>
      <c r="E12" s="299"/>
      <c r="F12" s="299"/>
      <c r="G12" s="299"/>
      <c r="H12" s="299"/>
      <c r="I12" s="299"/>
      <c r="J12" s="299"/>
      <c r="K12" s="299"/>
      <c r="M12" s="271"/>
    </row>
    <row r="13" spans="1:13" ht="36" x14ac:dyDescent="0.25">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942</v>
      </c>
    </row>
    <row r="14" spans="1:13" ht="45.75" thickBot="1" x14ac:dyDescent="0.3">
      <c r="A14" s="76" t="s">
        <v>326</v>
      </c>
      <c r="B14" s="76" t="s">
        <v>323</v>
      </c>
      <c r="C14" s="460"/>
      <c r="D14" s="461"/>
      <c r="E14" s="461"/>
      <c r="F14" s="461"/>
      <c r="G14" s="461"/>
      <c r="H14" s="461"/>
      <c r="I14" s="461"/>
      <c r="J14" s="462"/>
      <c r="K14" s="462"/>
      <c r="M14" s="276" t="s">
        <v>322</v>
      </c>
    </row>
    <row r="15" spans="1:13" ht="7.15" customHeight="1" thickTop="1" x14ac:dyDescent="0.25">
      <c r="B15" s="66"/>
      <c r="M15" s="271"/>
    </row>
    <row r="16" spans="1:13" ht="14.85" customHeight="1" x14ac:dyDescent="0.25">
      <c r="A16" s="126" t="s">
        <v>327</v>
      </c>
      <c r="B16" s="450" t="s">
        <v>318</v>
      </c>
      <c r="C16" s="450"/>
      <c r="D16" s="450"/>
      <c r="E16" s="450"/>
      <c r="F16" s="450"/>
      <c r="G16" s="450"/>
      <c r="H16" s="450"/>
      <c r="I16" s="450"/>
      <c r="J16" s="450"/>
      <c r="K16" s="450"/>
      <c r="M16" s="271"/>
    </row>
    <row r="17" spans="1:13" ht="40.9" customHeight="1" x14ac:dyDescent="0.25">
      <c r="A17" s="435" t="s">
        <v>943</v>
      </c>
      <c r="B17" s="435"/>
      <c r="C17" s="435"/>
      <c r="D17" s="435"/>
      <c r="E17" s="435"/>
      <c r="F17" s="435"/>
      <c r="G17" s="435"/>
      <c r="H17" s="435"/>
      <c r="I17" s="435"/>
      <c r="J17" s="435"/>
      <c r="K17" s="435"/>
      <c r="M17" s="271"/>
    </row>
    <row r="18" spans="1:13" ht="52.15" customHeight="1" thickBot="1" x14ac:dyDescent="0.3">
      <c r="A18" s="128" t="s">
        <v>22</v>
      </c>
      <c r="B18" s="129" t="s">
        <v>308</v>
      </c>
      <c r="C18" s="453" t="s">
        <v>307</v>
      </c>
      <c r="D18" s="453"/>
      <c r="E18" s="453" t="s">
        <v>313</v>
      </c>
      <c r="F18" s="453"/>
      <c r="G18" s="129" t="s">
        <v>317</v>
      </c>
      <c r="H18" s="453" t="s">
        <v>305</v>
      </c>
      <c r="I18" s="453"/>
      <c r="J18" s="437" t="s">
        <v>306</v>
      </c>
      <c r="K18" s="438"/>
      <c r="M18" s="271"/>
    </row>
    <row r="19" spans="1:13" ht="24.75" thickTop="1" x14ac:dyDescent="0.25">
      <c r="A19" s="402" t="s">
        <v>328</v>
      </c>
      <c r="B19" s="300"/>
      <c r="C19" s="456" t="s">
        <v>225</v>
      </c>
      <c r="D19" s="456"/>
      <c r="E19" s="454"/>
      <c r="F19" s="454"/>
      <c r="G19" s="303"/>
      <c r="H19" s="446"/>
      <c r="I19" s="447"/>
      <c r="J19" s="467"/>
      <c r="K19" s="467"/>
      <c r="M19" s="271" t="s">
        <v>944</v>
      </c>
    </row>
    <row r="20" spans="1:13" x14ac:dyDescent="0.25">
      <c r="A20" s="402" t="s">
        <v>329</v>
      </c>
      <c r="B20" s="301"/>
      <c r="C20" s="436" t="s">
        <v>225</v>
      </c>
      <c r="D20" s="436"/>
      <c r="E20" s="455"/>
      <c r="F20" s="455"/>
      <c r="G20" s="304"/>
      <c r="H20" s="448"/>
      <c r="I20" s="449"/>
      <c r="J20" s="468"/>
      <c r="K20" s="468"/>
      <c r="M20" s="271"/>
    </row>
    <row r="21" spans="1:13" x14ac:dyDescent="0.25">
      <c r="A21" s="402" t="s">
        <v>330</v>
      </c>
      <c r="B21" s="301"/>
      <c r="C21" s="436" t="s">
        <v>225</v>
      </c>
      <c r="D21" s="436"/>
      <c r="E21" s="455"/>
      <c r="F21" s="455"/>
      <c r="G21" s="304"/>
      <c r="H21" s="448"/>
      <c r="I21" s="449"/>
      <c r="J21" s="468"/>
      <c r="K21" s="468"/>
      <c r="M21" s="271"/>
    </row>
    <row r="22" spans="1:13" x14ac:dyDescent="0.25">
      <c r="A22" s="402" t="s">
        <v>331</v>
      </c>
      <c r="B22" s="301"/>
      <c r="C22" s="436" t="s">
        <v>225</v>
      </c>
      <c r="D22" s="436"/>
      <c r="E22" s="455"/>
      <c r="F22" s="455"/>
      <c r="G22" s="304"/>
      <c r="H22" s="448"/>
      <c r="I22" s="449"/>
      <c r="J22" s="468"/>
      <c r="K22" s="468"/>
      <c r="M22" s="271"/>
    </row>
    <row r="23" spans="1:13" x14ac:dyDescent="0.25">
      <c r="A23" s="402" t="s">
        <v>332</v>
      </c>
      <c r="B23" s="301"/>
      <c r="C23" s="436" t="s">
        <v>225</v>
      </c>
      <c r="D23" s="436"/>
      <c r="E23" s="455"/>
      <c r="F23" s="455"/>
      <c r="G23" s="304"/>
      <c r="H23" s="448"/>
      <c r="I23" s="449"/>
      <c r="J23" s="468"/>
      <c r="K23" s="468"/>
      <c r="M23" s="271"/>
    </row>
    <row r="24" spans="1:13" x14ac:dyDescent="0.25">
      <c r="A24" s="402" t="s">
        <v>333</v>
      </c>
      <c r="B24" s="301"/>
      <c r="C24" s="436" t="s">
        <v>225</v>
      </c>
      <c r="D24" s="436"/>
      <c r="E24" s="455"/>
      <c r="F24" s="455"/>
      <c r="G24" s="304"/>
      <c r="H24" s="448"/>
      <c r="I24" s="449"/>
      <c r="J24" s="468"/>
      <c r="K24" s="468"/>
      <c r="M24" s="271"/>
    </row>
    <row r="25" spans="1:13" ht="15.75" thickBot="1" x14ac:dyDescent="0.3">
      <c r="A25" s="403" t="s">
        <v>334</v>
      </c>
      <c r="B25" s="302"/>
      <c r="C25" s="452" t="s">
        <v>225</v>
      </c>
      <c r="D25" s="452"/>
      <c r="E25" s="457"/>
      <c r="F25" s="457"/>
      <c r="G25" s="305"/>
      <c r="H25" s="464"/>
      <c r="I25" s="465"/>
      <c r="J25" s="466"/>
      <c r="K25" s="466"/>
      <c r="M25" s="271"/>
    </row>
    <row r="26" spans="1:13" ht="15.75" thickTop="1" x14ac:dyDescent="0.25">
      <c r="A26" s="66"/>
      <c r="B26" s="66"/>
      <c r="C26" s="66"/>
      <c r="D26" s="66"/>
    </row>
    <row r="27" spans="1:13" x14ac:dyDescent="0.25">
      <c r="A27" s="126" t="s">
        <v>339</v>
      </c>
      <c r="B27" s="432" t="s">
        <v>303</v>
      </c>
      <c r="C27" s="433"/>
      <c r="D27" s="433"/>
      <c r="E27" s="433"/>
      <c r="F27" s="433"/>
      <c r="G27" s="433"/>
      <c r="H27" s="433"/>
      <c r="I27" s="433"/>
      <c r="J27" s="433"/>
      <c r="K27" s="434"/>
    </row>
    <row r="28" spans="1:13" ht="144" customHeight="1" x14ac:dyDescent="0.25">
      <c r="A28" s="64" t="s">
        <v>340</v>
      </c>
      <c r="B28" s="79" t="s">
        <v>343</v>
      </c>
      <c r="C28" s="451"/>
      <c r="D28" s="451"/>
      <c r="E28" s="451"/>
      <c r="F28" s="451"/>
      <c r="G28" s="451"/>
      <c r="H28" s="451"/>
      <c r="I28" s="451"/>
      <c r="J28" s="451"/>
      <c r="K28" s="451"/>
      <c r="M28" s="278" t="s">
        <v>945</v>
      </c>
    </row>
    <row r="29" spans="1:13" ht="144" customHeight="1" x14ac:dyDescent="0.25">
      <c r="A29" s="64" t="s">
        <v>341</v>
      </c>
      <c r="B29" s="79" t="s">
        <v>342</v>
      </c>
      <c r="C29" s="451"/>
      <c r="D29" s="451"/>
      <c r="E29" s="451"/>
      <c r="F29" s="451"/>
      <c r="G29" s="451"/>
      <c r="H29" s="451"/>
      <c r="I29" s="451"/>
      <c r="J29" s="451"/>
      <c r="K29" s="451"/>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Normal="100" workbookViewId="0">
      <pane xSplit="3" ySplit="5" topLeftCell="D6" activePane="bottomRight" state="frozen"/>
      <selection pane="topRight" activeCell="D1" sqref="D1"/>
      <selection pane="bottomLeft" activeCell="A6" sqref="A6"/>
      <selection pane="bottomRight" activeCell="D30" sqref="D30:L30"/>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81" t="s">
        <v>293</v>
      </c>
      <c r="O1" s="82" t="s">
        <v>365</v>
      </c>
      <c r="P1" s="82" t="s">
        <v>366</v>
      </c>
      <c r="Q1" s="82">
        <v>1</v>
      </c>
      <c r="R1" s="82">
        <v>2</v>
      </c>
      <c r="S1" s="96">
        <v>3</v>
      </c>
      <c r="T1" s="94"/>
    </row>
    <row r="2" spans="1:20" s="7" customFormat="1" ht="14.25" x14ac:dyDescent="0.25">
      <c r="A2" s="130" t="s">
        <v>101</v>
      </c>
      <c r="B2" s="480" t="s">
        <v>38</v>
      </c>
      <c r="C2" s="480"/>
      <c r="D2" s="480"/>
      <c r="E2" s="480"/>
      <c r="F2" s="480"/>
      <c r="G2" s="480"/>
      <c r="H2" s="480"/>
      <c r="I2" s="480"/>
      <c r="J2" s="480"/>
      <c r="K2" s="480"/>
      <c r="L2" s="480"/>
      <c r="M2" s="6"/>
      <c r="N2" s="282"/>
      <c r="O2" s="81"/>
      <c r="P2" s="82"/>
      <c r="Q2" s="81"/>
      <c r="R2" s="81"/>
      <c r="S2" s="81"/>
      <c r="T2" s="95"/>
    </row>
    <row r="3" spans="1:20" x14ac:dyDescent="0.25">
      <c r="N3" s="282"/>
      <c r="O3" s="82"/>
      <c r="P3" s="82"/>
      <c r="Q3" s="81"/>
      <c r="R3" s="82"/>
      <c r="S3" s="96"/>
      <c r="T3" s="94"/>
    </row>
    <row r="4" spans="1:20" ht="24" x14ac:dyDescent="0.25">
      <c r="A4" s="481" t="s">
        <v>10</v>
      </c>
      <c r="B4" s="482"/>
      <c r="C4" s="485" t="s">
        <v>11</v>
      </c>
      <c r="D4" s="131" t="str">
        <f>IF(AND('1'!$C$22="Verslo pradžia",YEAR('1'!$E$22)=YEAR('1'!$C$11)),"Pradžios metai","Ataskaitiniai metai")</f>
        <v>Ataskaitiniai metai</v>
      </c>
      <c r="E4" s="443" t="s">
        <v>12</v>
      </c>
      <c r="F4" s="444"/>
      <c r="G4" s="444"/>
      <c r="H4" s="444"/>
      <c r="I4" s="444"/>
      <c r="J4" s="444"/>
      <c r="K4" s="444"/>
      <c r="L4" s="444"/>
      <c r="M4" s="12"/>
      <c r="N4" s="282"/>
      <c r="O4" s="82"/>
      <c r="P4" s="82"/>
      <c r="Q4" s="81"/>
      <c r="R4" s="82"/>
      <c r="S4" s="96"/>
      <c r="T4" s="94"/>
    </row>
    <row r="5" spans="1:20" ht="15.75" thickBot="1" x14ac:dyDescent="0.3">
      <c r="A5" s="483"/>
      <c r="B5" s="484"/>
      <c r="C5" s="486"/>
      <c r="D5" s="342">
        <f>IF(D4="Pradžios metai",YEAR('1'!$E$22),IF((YEAR('1'!$C$11)-1)+COUNT($C5:C5)&gt;YEAR('1'!$C$18)+Parametrai!$C$15,"-",(YEAR('1'!$C$11)-1)+COUNT($C5:C5)))</f>
        <v>1899</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f>IF(I4="Pradžios metai",YEAR('1'!$E$22),IF((YEAR('1'!$C$11)-1)+COUNT($C5:H5)&gt;YEAR('1'!$C$18)+Parametrai!$C$15,"-",(YEAR('1'!$C$11)-1)+COUNT($C5:H5)))</f>
        <v>1904</v>
      </c>
      <c r="J5" s="342">
        <f>IF(J4="Pradžios metai",YEAR('1'!$E$22),IF((YEAR('1'!$C$11)-1)+COUNT($C5:I5)&gt;YEAR('1'!$C$18)+Parametrai!$C$15,"-",(YEAR('1'!$C$11)-1)+COUNT($C5:I5)))</f>
        <v>1905</v>
      </c>
      <c r="K5" s="342">
        <f>IF(K4="Pradžios metai",YEAR('1'!$E$22),IF((YEAR('1'!$C$11)-1)+COUNT($C5:J5)&gt;YEAR('1'!$C$18)+Parametrai!$C$15,"-",(YEAR('1'!$C$11)-1)+COUNT($C5:J5)))</f>
        <v>1906</v>
      </c>
      <c r="L5" s="342">
        <f>IF(L4="Pradžios metai",YEAR('1'!$E$22),IF((YEAR('1'!$C$11)-1)+COUNT($C5:K5)&gt;YEAR('1'!$C$18)+Parametrai!$C$15,"-",(YEAR('1'!$C$11)-1)+COUNT($C5:K5)))</f>
        <v>1907</v>
      </c>
      <c r="N5" s="282"/>
      <c r="O5" s="82"/>
      <c r="P5" s="101">
        <v>4</v>
      </c>
      <c r="Q5" s="81"/>
      <c r="R5" s="82"/>
      <c r="S5" s="96"/>
      <c r="T5" s="94"/>
    </row>
    <row r="6" spans="1:20" ht="15.75" thickTop="1" x14ac:dyDescent="0.25">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x14ac:dyDescent="0.25">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x14ac:dyDescent="0.25">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ht="15.75" thickBot="1" x14ac:dyDescent="0.3">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ht="15.75" thickTop="1" x14ac:dyDescent="0.25">
      <c r="A10" s="54" t="str">
        <f>CONCATENATE($P10, ".", $Q10, IF($R10&lt;&gt;"", CONCATENATE(".", $R10), ""), ".")</f>
        <v>4.2.</v>
      </c>
      <c r="B10" s="192" t="s">
        <v>362</v>
      </c>
      <c r="C10" s="91"/>
      <c r="D10" s="487"/>
      <c r="E10" s="487"/>
      <c r="F10" s="487"/>
      <c r="G10" s="487"/>
      <c r="H10" s="487"/>
      <c r="I10" s="487"/>
      <c r="J10" s="487"/>
      <c r="K10" s="487"/>
      <c r="L10" s="487"/>
      <c r="N10" s="282" t="s">
        <v>946</v>
      </c>
      <c r="O10" s="97">
        <v>1</v>
      </c>
      <c r="P10" s="82">
        <f t="shared" si="5"/>
        <v>4</v>
      </c>
      <c r="Q10" s="82">
        <f>COUNTIFS($O$1:$O10,1)</f>
        <v>2</v>
      </c>
      <c r="R10" s="82" t="str">
        <f t="shared" si="2"/>
        <v/>
      </c>
      <c r="S10" s="82"/>
      <c r="T10" s="94" t="str">
        <f t="shared" si="3"/>
        <v>4.2.</v>
      </c>
    </row>
    <row r="11" spans="1:20" x14ac:dyDescent="0.25">
      <c r="A11" s="44" t="str">
        <f>CONCATENATE($P11, ".", $Q11, IF($R11&lt;&gt;"", CONCATENATE(".", $R11), ""), ".")</f>
        <v>4.2.1.</v>
      </c>
      <c r="B11" s="99" t="s">
        <v>357</v>
      </c>
      <c r="C11" s="90"/>
      <c r="D11" s="476"/>
      <c r="E11" s="476"/>
      <c r="F11" s="476"/>
      <c r="G11" s="476"/>
      <c r="H11" s="476"/>
      <c r="I11" s="476"/>
      <c r="J11" s="476"/>
      <c r="K11" s="476"/>
      <c r="L11" s="476"/>
      <c r="N11" s="282" t="s">
        <v>947</v>
      </c>
      <c r="O11" s="97">
        <v>2</v>
      </c>
      <c r="P11" s="82">
        <f t="shared" si="5"/>
        <v>4</v>
      </c>
      <c r="Q11" s="82">
        <f>COUNTIFS($O$1:$O11,1)</f>
        <v>2</v>
      </c>
      <c r="R11" s="82">
        <f t="shared" si="2"/>
        <v>1</v>
      </c>
      <c r="S11" s="82"/>
      <c r="T11" s="94" t="str">
        <f t="shared" si="3"/>
        <v>4.2.1.</v>
      </c>
    </row>
    <row r="12" spans="1:20" x14ac:dyDescent="0.25">
      <c r="A12" s="44" t="str">
        <f t="shared" ref="A12:A75" si="7">CONCATENATE($P12, ".", $Q12, IF($R12&lt;&gt;"", CONCATENATE(".", $R12), ""), ".")</f>
        <v>4.2.2.</v>
      </c>
      <c r="B12" s="22" t="s">
        <v>17</v>
      </c>
      <c r="C12" s="293" t="s">
        <v>20</v>
      </c>
      <c r="D12" s="306"/>
      <c r="E12" s="306"/>
      <c r="F12" s="306"/>
      <c r="G12" s="306"/>
      <c r="H12" s="306"/>
      <c r="I12" s="306"/>
      <c r="J12" s="306"/>
      <c r="K12" s="306"/>
      <c r="L12" s="306"/>
      <c r="N12" s="283" t="s">
        <v>948</v>
      </c>
      <c r="O12" s="97">
        <v>2</v>
      </c>
      <c r="P12" s="82">
        <f t="shared" si="5"/>
        <v>4</v>
      </c>
      <c r="Q12" s="82">
        <f>COUNTIFS($O$1:$O12,1)</f>
        <v>2</v>
      </c>
      <c r="R12" s="82">
        <f t="shared" si="2"/>
        <v>2</v>
      </c>
      <c r="S12" s="82"/>
      <c r="T12" s="94" t="str">
        <f t="shared" si="3"/>
        <v>4.2.2.</v>
      </c>
    </row>
    <row r="13" spans="1:20" x14ac:dyDescent="0.25">
      <c r="A13" s="44" t="str">
        <f t="shared" si="7"/>
        <v>4.2.3.</v>
      </c>
      <c r="B13" s="22" t="s">
        <v>18</v>
      </c>
      <c r="C13" s="57" t="str">
        <f>+C12</f>
        <v>vnt.</v>
      </c>
      <c r="D13" s="306"/>
      <c r="E13" s="306"/>
      <c r="F13" s="306"/>
      <c r="G13" s="306"/>
      <c r="H13" s="306"/>
      <c r="I13" s="306"/>
      <c r="J13" s="306"/>
      <c r="K13" s="306"/>
      <c r="L13" s="306"/>
      <c r="N13" s="282" t="s">
        <v>949</v>
      </c>
      <c r="O13" s="97">
        <v>2</v>
      </c>
      <c r="P13" s="82">
        <f t="shared" si="5"/>
        <v>4</v>
      </c>
      <c r="Q13" s="82">
        <f>COUNTIFS($O$1:$O13,1)</f>
        <v>2</v>
      </c>
      <c r="R13" s="82">
        <f t="shared" si="2"/>
        <v>3</v>
      </c>
      <c r="S13" s="82"/>
      <c r="T13" s="94" t="str">
        <f t="shared" si="3"/>
        <v>4.2.3.</v>
      </c>
    </row>
    <row r="14" spans="1:20" x14ac:dyDescent="0.25">
      <c r="A14" s="44" t="str">
        <f t="shared" si="7"/>
        <v>4.2.4.</v>
      </c>
      <c r="B14" s="22" t="s">
        <v>19</v>
      </c>
      <c r="C14" s="14" t="str">
        <f>CONCATENATE("Eur/",C13)</f>
        <v>Eur/vnt.</v>
      </c>
      <c r="D14" s="345" t="str">
        <f>IFERROR(ROUND(D15/D13,2),"-")</f>
        <v>-</v>
      </c>
      <c r="E14" s="307"/>
      <c r="F14" s="307"/>
      <c r="G14" s="307"/>
      <c r="H14" s="307"/>
      <c r="I14" s="307"/>
      <c r="J14" s="307"/>
      <c r="K14" s="307"/>
      <c r="L14" s="307"/>
      <c r="N14" s="282" t="s">
        <v>950</v>
      </c>
      <c r="O14" s="97">
        <v>2</v>
      </c>
      <c r="P14" s="82">
        <f t="shared" si="5"/>
        <v>4</v>
      </c>
      <c r="Q14" s="82">
        <f>COUNTIFS($O$1:$O14,1)</f>
        <v>2</v>
      </c>
      <c r="R14" s="82">
        <f t="shared" si="2"/>
        <v>4</v>
      </c>
      <c r="S14" s="82"/>
      <c r="T14" s="94" t="str">
        <f t="shared" si="3"/>
        <v>4.2.4.</v>
      </c>
    </row>
    <row r="15" spans="1:20" x14ac:dyDescent="0.25">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
      <c r="A16" s="100" t="str">
        <f t="shared" si="7"/>
        <v>4.2.6.</v>
      </c>
      <c r="B16" s="92" t="s">
        <v>367</v>
      </c>
      <c r="C16" s="93"/>
      <c r="D16" s="469"/>
      <c r="E16" s="469"/>
      <c r="F16" s="469"/>
      <c r="G16" s="469"/>
      <c r="H16" s="469"/>
      <c r="I16" s="469"/>
      <c r="J16" s="469"/>
      <c r="K16" s="469"/>
      <c r="L16" s="469"/>
      <c r="N16" s="282" t="s">
        <v>951</v>
      </c>
      <c r="O16" s="97">
        <v>2</v>
      </c>
      <c r="P16" s="82">
        <f t="shared" si="5"/>
        <v>4</v>
      </c>
      <c r="Q16" s="82">
        <f>COUNTIFS($O$1:$O16,1)</f>
        <v>2</v>
      </c>
      <c r="R16" s="82">
        <f t="shared" si="2"/>
        <v>6</v>
      </c>
      <c r="S16" s="82"/>
      <c r="T16" s="94" t="str">
        <f t="shared" si="3"/>
        <v>4.2.6.</v>
      </c>
    </row>
    <row r="17" spans="1:21" x14ac:dyDescent="0.25">
      <c r="A17" s="54" t="str">
        <f t="shared" si="7"/>
        <v>4.3.</v>
      </c>
      <c r="B17" s="192" t="s">
        <v>362</v>
      </c>
      <c r="C17" s="91"/>
      <c r="D17" s="477"/>
      <c r="E17" s="472"/>
      <c r="F17" s="472"/>
      <c r="G17" s="472"/>
      <c r="H17" s="472"/>
      <c r="I17" s="472"/>
      <c r="J17" s="472"/>
      <c r="K17" s="472"/>
      <c r="L17" s="472"/>
      <c r="N17" s="282" t="s">
        <v>946</v>
      </c>
      <c r="O17" s="97">
        <v>1</v>
      </c>
      <c r="P17" s="82">
        <f t="shared" ref="P17:P50" si="9">+P16</f>
        <v>4</v>
      </c>
      <c r="Q17" s="82">
        <f>COUNTIFS($O$1:$O17,1)</f>
        <v>3</v>
      </c>
      <c r="R17" s="82" t="str">
        <f t="shared" ref="R17:R48" si="10">IF($O17=$R$1,IF($O17&lt;&gt;$O16, 1, R16+1),"")</f>
        <v/>
      </c>
      <c r="S17" s="82"/>
      <c r="T17" s="94" t="str">
        <f t="shared" si="3"/>
        <v>4.3.</v>
      </c>
    </row>
    <row r="18" spans="1:21" x14ac:dyDescent="0.25">
      <c r="A18" s="44" t="str">
        <f t="shared" si="7"/>
        <v>4.3.1.</v>
      </c>
      <c r="B18" s="99" t="s">
        <v>357</v>
      </c>
      <c r="C18" s="90"/>
      <c r="D18" s="470"/>
      <c r="E18" s="471"/>
      <c r="F18" s="471"/>
      <c r="G18" s="471"/>
      <c r="H18" s="471"/>
      <c r="I18" s="471"/>
      <c r="J18" s="471"/>
      <c r="K18" s="471"/>
      <c r="L18" s="471"/>
      <c r="N18" s="282" t="s">
        <v>947</v>
      </c>
      <c r="O18" s="97">
        <v>2</v>
      </c>
      <c r="P18" s="82">
        <f t="shared" si="9"/>
        <v>4</v>
      </c>
      <c r="Q18" s="82">
        <f>COUNTIFS($O$1:$O18,1)</f>
        <v>3</v>
      </c>
      <c r="R18" s="82">
        <f t="shared" si="10"/>
        <v>1</v>
      </c>
      <c r="S18" s="82"/>
      <c r="T18" s="94" t="str">
        <f t="shared" si="3"/>
        <v>4.3.1.</v>
      </c>
    </row>
    <row r="19" spans="1:21" x14ac:dyDescent="0.25">
      <c r="A19" s="44" t="str">
        <f t="shared" si="7"/>
        <v>4.3.2.</v>
      </c>
      <c r="B19" s="13" t="s">
        <v>17</v>
      </c>
      <c r="C19" s="293" t="s">
        <v>20</v>
      </c>
      <c r="D19" s="306"/>
      <c r="E19" s="306"/>
      <c r="F19" s="306"/>
      <c r="G19" s="306"/>
      <c r="H19" s="306"/>
      <c r="I19" s="306"/>
      <c r="J19" s="306"/>
      <c r="K19" s="306"/>
      <c r="L19" s="306"/>
      <c r="N19" s="283" t="s">
        <v>948</v>
      </c>
      <c r="O19" s="97">
        <v>2</v>
      </c>
      <c r="P19" s="82">
        <f t="shared" si="9"/>
        <v>4</v>
      </c>
      <c r="Q19" s="82">
        <f>COUNTIFS($O$1:$O19,1)</f>
        <v>3</v>
      </c>
      <c r="R19" s="82">
        <f t="shared" si="10"/>
        <v>2</v>
      </c>
      <c r="S19" s="82"/>
      <c r="T19" s="94" t="str">
        <f t="shared" si="3"/>
        <v>4.3.2.</v>
      </c>
    </row>
    <row r="20" spans="1:21" x14ac:dyDescent="0.25">
      <c r="A20" s="44" t="str">
        <f t="shared" si="7"/>
        <v>4.3.3.</v>
      </c>
      <c r="B20" s="13" t="s">
        <v>18</v>
      </c>
      <c r="C20" s="57" t="str">
        <f>+C19</f>
        <v>vnt.</v>
      </c>
      <c r="D20" s="306"/>
      <c r="E20" s="306"/>
      <c r="F20" s="306"/>
      <c r="G20" s="306"/>
      <c r="H20" s="306"/>
      <c r="I20" s="306"/>
      <c r="J20" s="306"/>
      <c r="K20" s="306"/>
      <c r="L20" s="306"/>
      <c r="N20" s="282" t="s">
        <v>949</v>
      </c>
      <c r="O20" s="97">
        <v>2</v>
      </c>
      <c r="P20" s="82">
        <f t="shared" si="9"/>
        <v>4</v>
      </c>
      <c r="Q20" s="82">
        <f>COUNTIFS($O$1:$O20,1)</f>
        <v>3</v>
      </c>
      <c r="R20" s="82">
        <f t="shared" si="10"/>
        <v>3</v>
      </c>
      <c r="S20" s="82"/>
      <c r="T20" s="94" t="str">
        <f t="shared" si="3"/>
        <v>4.3.3.</v>
      </c>
    </row>
    <row r="21" spans="1:21" x14ac:dyDescent="0.25">
      <c r="A21" s="44" t="str">
        <f t="shared" si="7"/>
        <v>4.3.4.</v>
      </c>
      <c r="B21" s="13" t="s">
        <v>19</v>
      </c>
      <c r="C21" s="14" t="str">
        <f>CONCATENATE("Eur/",C20)</f>
        <v>Eur/vnt.</v>
      </c>
      <c r="D21" s="345" t="str">
        <f>IFERROR(ROUND(D22/D20,2),"-")</f>
        <v>-</v>
      </c>
      <c r="E21" s="307"/>
      <c r="F21" s="307"/>
      <c r="G21" s="307"/>
      <c r="H21" s="307"/>
      <c r="I21" s="307"/>
      <c r="J21" s="307"/>
      <c r="K21" s="307"/>
      <c r="L21" s="307"/>
      <c r="N21" s="282" t="s">
        <v>950</v>
      </c>
      <c r="O21" s="97">
        <v>2</v>
      </c>
      <c r="P21" s="82">
        <f t="shared" si="9"/>
        <v>4</v>
      </c>
      <c r="Q21" s="82">
        <f>COUNTIFS($O$1:$O21,1)</f>
        <v>3</v>
      </c>
      <c r="R21" s="82">
        <f t="shared" si="10"/>
        <v>4</v>
      </c>
      <c r="S21" s="82"/>
      <c r="T21" s="94" t="str">
        <f t="shared" si="3"/>
        <v>4.3.4.</v>
      </c>
    </row>
    <row r="22" spans="1:21" x14ac:dyDescent="0.25">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
      <c r="A23" s="102" t="str">
        <f t="shared" si="7"/>
        <v>4.3.6.</v>
      </c>
      <c r="B23" s="103" t="s">
        <v>367</v>
      </c>
      <c r="C23" s="104"/>
      <c r="D23" s="473"/>
      <c r="E23" s="473"/>
      <c r="F23" s="473"/>
      <c r="G23" s="473"/>
      <c r="H23" s="473"/>
      <c r="I23" s="473"/>
      <c r="J23" s="473"/>
      <c r="K23" s="473"/>
      <c r="L23" s="473"/>
      <c r="N23" s="282" t="s">
        <v>951</v>
      </c>
      <c r="O23" s="97">
        <v>2</v>
      </c>
      <c r="P23" s="82">
        <f t="shared" si="9"/>
        <v>4</v>
      </c>
      <c r="Q23" s="82">
        <f>COUNTIFS($O$1:$O23,1)</f>
        <v>3</v>
      </c>
      <c r="R23" s="82">
        <f t="shared" si="10"/>
        <v>6</v>
      </c>
      <c r="S23" s="82"/>
      <c r="T23" s="94" t="str">
        <f t="shared" si="3"/>
        <v>4.3.6.</v>
      </c>
      <c r="U23" s="97"/>
    </row>
    <row r="24" spans="1:21" x14ac:dyDescent="0.25">
      <c r="A24" s="54" t="str">
        <f t="shared" si="7"/>
        <v>4.4.</v>
      </c>
      <c r="B24" s="192" t="s">
        <v>362</v>
      </c>
      <c r="C24" s="91"/>
      <c r="D24" s="477"/>
      <c r="E24" s="472"/>
      <c r="F24" s="472"/>
      <c r="G24" s="472"/>
      <c r="H24" s="472"/>
      <c r="I24" s="472"/>
      <c r="J24" s="472"/>
      <c r="K24" s="472"/>
      <c r="L24" s="472"/>
      <c r="N24" s="282" t="s">
        <v>946</v>
      </c>
      <c r="O24" s="97">
        <v>1</v>
      </c>
      <c r="P24" s="82">
        <f t="shared" si="9"/>
        <v>4</v>
      </c>
      <c r="Q24" s="82">
        <f>COUNTIFS($O$1:$O24,1)</f>
        <v>4</v>
      </c>
      <c r="R24" s="82" t="str">
        <f t="shared" si="10"/>
        <v/>
      </c>
      <c r="S24" s="82"/>
      <c r="T24" s="94" t="str">
        <f t="shared" si="3"/>
        <v>4.4.</v>
      </c>
      <c r="U24" s="97"/>
    </row>
    <row r="25" spans="1:21" x14ac:dyDescent="0.25">
      <c r="A25" s="44" t="str">
        <f t="shared" si="7"/>
        <v>4.4.1.</v>
      </c>
      <c r="B25" s="99" t="s">
        <v>357</v>
      </c>
      <c r="C25" s="90"/>
      <c r="D25" s="470"/>
      <c r="E25" s="471"/>
      <c r="F25" s="471"/>
      <c r="G25" s="471"/>
      <c r="H25" s="471"/>
      <c r="I25" s="471"/>
      <c r="J25" s="471"/>
      <c r="K25" s="471"/>
      <c r="L25" s="471"/>
      <c r="N25" s="282" t="s">
        <v>947</v>
      </c>
      <c r="O25" s="97">
        <v>2</v>
      </c>
      <c r="P25" s="82">
        <f t="shared" si="9"/>
        <v>4</v>
      </c>
      <c r="Q25" s="82">
        <f>COUNTIFS($O$1:$O25,1)</f>
        <v>4</v>
      </c>
      <c r="R25" s="82">
        <f t="shared" si="10"/>
        <v>1</v>
      </c>
      <c r="S25" s="82"/>
      <c r="T25" s="94" t="str">
        <f t="shared" si="3"/>
        <v>4.4.1.</v>
      </c>
      <c r="U25" s="97"/>
    </row>
    <row r="26" spans="1:21" x14ac:dyDescent="0.25">
      <c r="A26" s="44" t="str">
        <f t="shared" si="7"/>
        <v>4.4.2.</v>
      </c>
      <c r="B26" s="13" t="s">
        <v>17</v>
      </c>
      <c r="C26" s="293" t="s">
        <v>20</v>
      </c>
      <c r="D26" s="306"/>
      <c r="E26" s="306"/>
      <c r="F26" s="306"/>
      <c r="G26" s="306"/>
      <c r="H26" s="306"/>
      <c r="I26" s="306"/>
      <c r="J26" s="306"/>
      <c r="K26" s="306"/>
      <c r="L26" s="306"/>
      <c r="N26" s="283" t="s">
        <v>948</v>
      </c>
      <c r="O26" s="97">
        <v>2</v>
      </c>
      <c r="P26" s="82">
        <f t="shared" si="9"/>
        <v>4</v>
      </c>
      <c r="Q26" s="82">
        <f>COUNTIFS($O$1:$O26,1)</f>
        <v>4</v>
      </c>
      <c r="R26" s="82">
        <f t="shared" si="10"/>
        <v>2</v>
      </c>
      <c r="S26" s="82"/>
      <c r="T26" s="94" t="str">
        <f t="shared" si="3"/>
        <v>4.4.2.</v>
      </c>
      <c r="U26" s="97"/>
    </row>
    <row r="27" spans="1:21" x14ac:dyDescent="0.25">
      <c r="A27" s="44" t="str">
        <f t="shared" si="7"/>
        <v>4.4.3.</v>
      </c>
      <c r="B27" s="13" t="s">
        <v>18</v>
      </c>
      <c r="C27" s="57" t="str">
        <f>+C26</f>
        <v>vnt.</v>
      </c>
      <c r="D27" s="306"/>
      <c r="E27" s="306"/>
      <c r="F27" s="306"/>
      <c r="G27" s="306"/>
      <c r="H27" s="306"/>
      <c r="I27" s="306"/>
      <c r="J27" s="306"/>
      <c r="K27" s="306"/>
      <c r="L27" s="306"/>
      <c r="N27" s="282" t="s">
        <v>949</v>
      </c>
      <c r="O27" s="97">
        <v>2</v>
      </c>
      <c r="P27" s="82">
        <f t="shared" si="9"/>
        <v>4</v>
      </c>
      <c r="Q27" s="82">
        <f>COUNTIFS($O$1:$O27,1)</f>
        <v>4</v>
      </c>
      <c r="R27" s="82">
        <f t="shared" si="10"/>
        <v>3</v>
      </c>
      <c r="S27" s="82"/>
      <c r="T27" s="94" t="str">
        <f t="shared" si="3"/>
        <v>4.4.3.</v>
      </c>
      <c r="U27" s="97"/>
    </row>
    <row r="28" spans="1:21" x14ac:dyDescent="0.25">
      <c r="A28" s="44" t="str">
        <f t="shared" si="7"/>
        <v>4.4.4.</v>
      </c>
      <c r="B28" s="13" t="s">
        <v>19</v>
      </c>
      <c r="C28" s="14" t="str">
        <f>CONCATENATE("Eur/",C27)</f>
        <v>Eur/vnt.</v>
      </c>
      <c r="D28" s="345" t="str">
        <f>IFERROR(ROUND(D29/D27,2),"-")</f>
        <v>-</v>
      </c>
      <c r="E28" s="307"/>
      <c r="F28" s="307"/>
      <c r="G28" s="307"/>
      <c r="H28" s="307"/>
      <c r="I28" s="307"/>
      <c r="J28" s="307"/>
      <c r="K28" s="307"/>
      <c r="L28" s="307"/>
      <c r="N28" s="282" t="s">
        <v>950</v>
      </c>
      <c r="O28" s="97">
        <v>2</v>
      </c>
      <c r="P28" s="82">
        <f t="shared" si="9"/>
        <v>4</v>
      </c>
      <c r="Q28" s="82">
        <f>COUNTIFS($O$1:$O28,1)</f>
        <v>4</v>
      </c>
      <c r="R28" s="82">
        <f t="shared" si="10"/>
        <v>4</v>
      </c>
      <c r="S28" s="82"/>
      <c r="T28" s="94" t="str">
        <f t="shared" si="3"/>
        <v>4.4.4.</v>
      </c>
      <c r="U28" s="97"/>
    </row>
    <row r="29" spans="1:21" x14ac:dyDescent="0.25">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
      <c r="A30" s="100" t="str">
        <f t="shared" si="7"/>
        <v>4.4.6.</v>
      </c>
      <c r="B30" s="103" t="s">
        <v>367</v>
      </c>
      <c r="C30" s="104"/>
      <c r="D30" s="473"/>
      <c r="E30" s="473"/>
      <c r="F30" s="473"/>
      <c r="G30" s="473"/>
      <c r="H30" s="473"/>
      <c r="I30" s="473"/>
      <c r="J30" s="473"/>
      <c r="K30" s="473"/>
      <c r="L30" s="473"/>
      <c r="N30" s="282" t="s">
        <v>951</v>
      </c>
      <c r="O30" s="97">
        <v>2</v>
      </c>
      <c r="P30" s="82">
        <f t="shared" si="9"/>
        <v>4</v>
      </c>
      <c r="Q30" s="82">
        <f>COUNTIFS($O$1:$O30,1)</f>
        <v>4</v>
      </c>
      <c r="R30" s="82">
        <f t="shared" si="10"/>
        <v>6</v>
      </c>
      <c r="S30" s="82"/>
      <c r="T30" s="94" t="str">
        <f t="shared" si="3"/>
        <v>4.4.6.</v>
      </c>
      <c r="U30" s="97"/>
    </row>
    <row r="31" spans="1:21" x14ac:dyDescent="0.25">
      <c r="A31" s="54" t="str">
        <f t="shared" si="7"/>
        <v>4.5.</v>
      </c>
      <c r="B31" s="192" t="s">
        <v>362</v>
      </c>
      <c r="C31" s="91"/>
      <c r="D31" s="477"/>
      <c r="E31" s="472"/>
      <c r="F31" s="472"/>
      <c r="G31" s="472"/>
      <c r="H31" s="472"/>
      <c r="I31" s="472"/>
      <c r="J31" s="472"/>
      <c r="K31" s="472"/>
      <c r="L31" s="472"/>
      <c r="N31" s="282" t="s">
        <v>946</v>
      </c>
      <c r="O31" s="97">
        <v>1</v>
      </c>
      <c r="P31" s="82">
        <f t="shared" si="9"/>
        <v>4</v>
      </c>
      <c r="Q31" s="82">
        <f>COUNTIFS($O$1:$O31,1)</f>
        <v>5</v>
      </c>
      <c r="R31" s="82" t="str">
        <f t="shared" si="10"/>
        <v/>
      </c>
      <c r="S31" s="82"/>
      <c r="T31" s="94" t="str">
        <f t="shared" si="3"/>
        <v>4.5.</v>
      </c>
      <c r="U31" s="97"/>
    </row>
    <row r="32" spans="1:21" x14ac:dyDescent="0.25">
      <c r="A32" s="44" t="str">
        <f t="shared" si="7"/>
        <v>4.5.1.</v>
      </c>
      <c r="B32" s="99" t="s">
        <v>357</v>
      </c>
      <c r="C32" s="90"/>
      <c r="D32" s="470"/>
      <c r="E32" s="471"/>
      <c r="F32" s="471"/>
      <c r="G32" s="471"/>
      <c r="H32" s="471"/>
      <c r="I32" s="471"/>
      <c r="J32" s="471"/>
      <c r="K32" s="471"/>
      <c r="L32" s="471"/>
      <c r="N32" s="282" t="s">
        <v>947</v>
      </c>
      <c r="O32" s="97">
        <v>2</v>
      </c>
      <c r="P32" s="82">
        <f t="shared" si="9"/>
        <v>4</v>
      </c>
      <c r="Q32" s="82">
        <f>COUNTIFS($O$1:$O32,1)</f>
        <v>5</v>
      </c>
      <c r="R32" s="82">
        <f t="shared" si="10"/>
        <v>1</v>
      </c>
      <c r="S32" s="82"/>
      <c r="T32" s="94" t="str">
        <f t="shared" si="3"/>
        <v>4.5.1.</v>
      </c>
      <c r="U32" s="97"/>
    </row>
    <row r="33" spans="1:21" x14ac:dyDescent="0.25">
      <c r="A33" s="44" t="str">
        <f t="shared" si="7"/>
        <v>4.5.2.</v>
      </c>
      <c r="B33" s="13" t="s">
        <v>17</v>
      </c>
      <c r="C33" s="293" t="s">
        <v>20</v>
      </c>
      <c r="D33" s="306"/>
      <c r="E33" s="306"/>
      <c r="F33" s="306"/>
      <c r="G33" s="306"/>
      <c r="H33" s="306"/>
      <c r="I33" s="306"/>
      <c r="J33" s="306"/>
      <c r="K33" s="306"/>
      <c r="L33" s="306"/>
      <c r="N33" s="283" t="s">
        <v>948</v>
      </c>
      <c r="O33" s="97">
        <v>2</v>
      </c>
      <c r="P33" s="82">
        <f t="shared" si="9"/>
        <v>4</v>
      </c>
      <c r="Q33" s="82">
        <f>COUNTIFS($O$1:$O33,1)</f>
        <v>5</v>
      </c>
      <c r="R33" s="82">
        <f t="shared" si="10"/>
        <v>2</v>
      </c>
      <c r="S33" s="82"/>
      <c r="T33" s="94" t="str">
        <f t="shared" si="3"/>
        <v>4.5.2.</v>
      </c>
      <c r="U33" s="97"/>
    </row>
    <row r="34" spans="1:21" x14ac:dyDescent="0.25">
      <c r="A34" s="44" t="str">
        <f t="shared" si="7"/>
        <v>4.5.3.</v>
      </c>
      <c r="B34" s="13" t="s">
        <v>18</v>
      </c>
      <c r="C34" s="57" t="str">
        <f>+C33</f>
        <v>vnt.</v>
      </c>
      <c r="D34" s="306"/>
      <c r="E34" s="306"/>
      <c r="F34" s="306"/>
      <c r="G34" s="306"/>
      <c r="H34" s="306"/>
      <c r="I34" s="306"/>
      <c r="J34" s="306"/>
      <c r="K34" s="306"/>
      <c r="L34" s="306"/>
      <c r="N34" s="282" t="s">
        <v>949</v>
      </c>
      <c r="O34" s="97">
        <v>2</v>
      </c>
      <c r="P34" s="82">
        <f t="shared" si="9"/>
        <v>4</v>
      </c>
      <c r="Q34" s="82">
        <f>COUNTIFS($O$1:$O34,1)</f>
        <v>5</v>
      </c>
      <c r="R34" s="82">
        <f t="shared" si="10"/>
        <v>3</v>
      </c>
      <c r="S34" s="82"/>
      <c r="T34" s="94" t="str">
        <f t="shared" si="3"/>
        <v>4.5.3.</v>
      </c>
      <c r="U34" s="97"/>
    </row>
    <row r="35" spans="1:21" x14ac:dyDescent="0.25">
      <c r="A35" s="44" t="str">
        <f t="shared" si="7"/>
        <v>4.5.4.</v>
      </c>
      <c r="B35" s="13" t="s">
        <v>19</v>
      </c>
      <c r="C35" s="14" t="str">
        <f>CONCATENATE("Eur/",C34)</f>
        <v>Eur/vnt.</v>
      </c>
      <c r="D35" s="345" t="str">
        <f>IFERROR(ROUND(D36/D34,2),"-")</f>
        <v>-</v>
      </c>
      <c r="E35" s="307"/>
      <c r="F35" s="307"/>
      <c r="G35" s="307"/>
      <c r="H35" s="307"/>
      <c r="I35" s="307"/>
      <c r="J35" s="307"/>
      <c r="K35" s="307"/>
      <c r="L35" s="307"/>
      <c r="N35" s="282" t="s">
        <v>950</v>
      </c>
      <c r="O35" s="97">
        <v>2</v>
      </c>
      <c r="P35" s="82">
        <f t="shared" si="9"/>
        <v>4</v>
      </c>
      <c r="Q35" s="82">
        <f>COUNTIFS($O$1:$O35,1)</f>
        <v>5</v>
      </c>
      <c r="R35" s="82">
        <f t="shared" si="10"/>
        <v>4</v>
      </c>
      <c r="S35" s="82"/>
      <c r="T35" s="94" t="str">
        <f t="shared" si="3"/>
        <v>4.5.4.</v>
      </c>
      <c r="U35" s="97"/>
    </row>
    <row r="36" spans="1:21" x14ac:dyDescent="0.25">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
      <c r="A37" s="100" t="str">
        <f t="shared" si="7"/>
        <v>4.5.6.</v>
      </c>
      <c r="B37" s="103" t="s">
        <v>367</v>
      </c>
      <c r="C37" s="104"/>
      <c r="D37" s="473"/>
      <c r="E37" s="473"/>
      <c r="F37" s="473"/>
      <c r="G37" s="473"/>
      <c r="H37" s="473"/>
      <c r="I37" s="473"/>
      <c r="J37" s="473"/>
      <c r="K37" s="473"/>
      <c r="L37" s="473"/>
      <c r="N37" s="282" t="s">
        <v>951</v>
      </c>
      <c r="O37" s="97">
        <v>2</v>
      </c>
      <c r="P37" s="82">
        <f t="shared" si="9"/>
        <v>4</v>
      </c>
      <c r="Q37" s="82">
        <f>COUNTIFS($O$1:$O37,1)</f>
        <v>5</v>
      </c>
      <c r="R37" s="82">
        <f t="shared" si="10"/>
        <v>6</v>
      </c>
      <c r="S37" s="82"/>
      <c r="T37" s="94" t="str">
        <f t="shared" si="3"/>
        <v>4.5.6.</v>
      </c>
      <c r="U37" s="97"/>
    </row>
    <row r="38" spans="1:21" x14ac:dyDescent="0.25">
      <c r="A38" s="54" t="str">
        <f t="shared" si="7"/>
        <v>4.6.</v>
      </c>
      <c r="B38" s="192" t="s">
        <v>362</v>
      </c>
      <c r="C38" s="91"/>
      <c r="D38" s="477"/>
      <c r="E38" s="472"/>
      <c r="F38" s="472"/>
      <c r="G38" s="472"/>
      <c r="H38" s="472"/>
      <c r="I38" s="472"/>
      <c r="J38" s="472"/>
      <c r="K38" s="472"/>
      <c r="L38" s="472"/>
      <c r="N38" s="282" t="s">
        <v>946</v>
      </c>
      <c r="O38" s="97">
        <v>1</v>
      </c>
      <c r="P38" s="82">
        <f t="shared" si="9"/>
        <v>4</v>
      </c>
      <c r="Q38" s="82">
        <f>COUNTIFS($O$1:$O38,1)</f>
        <v>6</v>
      </c>
      <c r="R38" s="82" t="str">
        <f t="shared" si="10"/>
        <v/>
      </c>
      <c r="S38" s="82"/>
      <c r="T38" s="94" t="str">
        <f t="shared" si="3"/>
        <v>4.6.</v>
      </c>
      <c r="U38" s="97"/>
    </row>
    <row r="39" spans="1:21" x14ac:dyDescent="0.25">
      <c r="A39" s="44" t="str">
        <f t="shared" si="7"/>
        <v>4.6.1.</v>
      </c>
      <c r="B39" s="99" t="s">
        <v>357</v>
      </c>
      <c r="C39" s="90"/>
      <c r="D39" s="470"/>
      <c r="E39" s="471"/>
      <c r="F39" s="471"/>
      <c r="G39" s="471"/>
      <c r="H39" s="471"/>
      <c r="I39" s="471"/>
      <c r="J39" s="471"/>
      <c r="K39" s="471"/>
      <c r="L39" s="471"/>
      <c r="N39" s="282" t="s">
        <v>947</v>
      </c>
      <c r="O39" s="97">
        <v>2</v>
      </c>
      <c r="P39" s="82">
        <f t="shared" si="9"/>
        <v>4</v>
      </c>
      <c r="Q39" s="82">
        <f>COUNTIFS($O$1:$O39,1)</f>
        <v>6</v>
      </c>
      <c r="R39" s="82">
        <f t="shared" si="10"/>
        <v>1</v>
      </c>
      <c r="S39" s="82"/>
      <c r="T39" s="94" t="str">
        <f t="shared" si="3"/>
        <v>4.6.1.</v>
      </c>
      <c r="U39" s="97"/>
    </row>
    <row r="40" spans="1:21" x14ac:dyDescent="0.25">
      <c r="A40" s="44" t="str">
        <f t="shared" si="7"/>
        <v>4.6.2.</v>
      </c>
      <c r="B40" s="13" t="s">
        <v>17</v>
      </c>
      <c r="C40" s="293" t="s">
        <v>20</v>
      </c>
      <c r="D40" s="306"/>
      <c r="E40" s="306"/>
      <c r="F40" s="306"/>
      <c r="G40" s="306"/>
      <c r="H40" s="306"/>
      <c r="I40" s="306"/>
      <c r="J40" s="306"/>
      <c r="K40" s="306"/>
      <c r="L40" s="306"/>
      <c r="N40" s="283" t="s">
        <v>948</v>
      </c>
      <c r="O40" s="97">
        <v>2</v>
      </c>
      <c r="P40" s="82">
        <f t="shared" si="9"/>
        <v>4</v>
      </c>
      <c r="Q40" s="82">
        <f>COUNTIFS($O$1:$O40,1)</f>
        <v>6</v>
      </c>
      <c r="R40" s="82">
        <f t="shared" si="10"/>
        <v>2</v>
      </c>
      <c r="S40" s="82"/>
      <c r="T40" s="94" t="str">
        <f t="shared" si="3"/>
        <v>4.6.2.</v>
      </c>
      <c r="U40" s="97"/>
    </row>
    <row r="41" spans="1:21" x14ac:dyDescent="0.25">
      <c r="A41" s="44" t="str">
        <f t="shared" si="7"/>
        <v>4.6.3.</v>
      </c>
      <c r="B41" s="13" t="s">
        <v>18</v>
      </c>
      <c r="C41" s="57" t="str">
        <f>+C40</f>
        <v>vnt.</v>
      </c>
      <c r="D41" s="306"/>
      <c r="E41" s="306"/>
      <c r="F41" s="306"/>
      <c r="G41" s="306"/>
      <c r="H41" s="306"/>
      <c r="I41" s="306"/>
      <c r="J41" s="306"/>
      <c r="K41" s="306"/>
      <c r="L41" s="306"/>
      <c r="N41" s="282" t="s">
        <v>949</v>
      </c>
      <c r="O41" s="97">
        <v>2</v>
      </c>
      <c r="P41" s="82">
        <f t="shared" si="9"/>
        <v>4</v>
      </c>
      <c r="Q41" s="82">
        <f>COUNTIFS($O$1:$O41,1)</f>
        <v>6</v>
      </c>
      <c r="R41" s="82">
        <f t="shared" si="10"/>
        <v>3</v>
      </c>
      <c r="S41" s="82"/>
      <c r="T41" s="94" t="str">
        <f t="shared" si="3"/>
        <v>4.6.3.</v>
      </c>
      <c r="U41" s="97"/>
    </row>
    <row r="42" spans="1:21" x14ac:dyDescent="0.25">
      <c r="A42" s="44" t="str">
        <f t="shared" si="7"/>
        <v>4.6.4.</v>
      </c>
      <c r="B42" s="13" t="s">
        <v>19</v>
      </c>
      <c r="C42" s="14" t="str">
        <f>CONCATENATE("Eur/",C41)</f>
        <v>Eur/vnt.</v>
      </c>
      <c r="D42" s="345" t="str">
        <f>IFERROR(ROUND(D43/D41,2),"-")</f>
        <v>-</v>
      </c>
      <c r="E42" s="307"/>
      <c r="F42" s="307"/>
      <c r="G42" s="307"/>
      <c r="H42" s="307"/>
      <c r="I42" s="307"/>
      <c r="J42" s="307"/>
      <c r="K42" s="307"/>
      <c r="L42" s="307"/>
      <c r="N42" s="282" t="s">
        <v>950</v>
      </c>
      <c r="O42" s="97">
        <v>2</v>
      </c>
      <c r="P42" s="82">
        <f t="shared" si="9"/>
        <v>4</v>
      </c>
      <c r="Q42" s="82">
        <f>COUNTIFS($O$1:$O42,1)</f>
        <v>6</v>
      </c>
      <c r="R42" s="82">
        <f t="shared" si="10"/>
        <v>4</v>
      </c>
      <c r="S42" s="82"/>
      <c r="T42" s="94" t="str">
        <f t="shared" si="3"/>
        <v>4.6.4.</v>
      </c>
      <c r="U42" s="97"/>
    </row>
    <row r="43" spans="1:21" x14ac:dyDescent="0.25">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
      <c r="A44" s="100" t="str">
        <f t="shared" si="7"/>
        <v>4.6.6.</v>
      </c>
      <c r="B44" s="103" t="s">
        <v>367</v>
      </c>
      <c r="C44" s="104"/>
      <c r="D44" s="473"/>
      <c r="E44" s="473"/>
      <c r="F44" s="473"/>
      <c r="G44" s="473"/>
      <c r="H44" s="473"/>
      <c r="I44" s="473"/>
      <c r="J44" s="473"/>
      <c r="K44" s="473"/>
      <c r="L44" s="473"/>
      <c r="N44" s="282" t="s">
        <v>951</v>
      </c>
      <c r="O44" s="97">
        <v>2</v>
      </c>
      <c r="P44" s="82">
        <f t="shared" si="9"/>
        <v>4</v>
      </c>
      <c r="Q44" s="82">
        <f>COUNTIFS($O$1:$O44,1)</f>
        <v>6</v>
      </c>
      <c r="R44" s="82">
        <f t="shared" si="10"/>
        <v>6</v>
      </c>
      <c r="S44" s="82"/>
      <c r="T44" s="94" t="str">
        <f t="shared" si="3"/>
        <v>4.6.6.</v>
      </c>
      <c r="U44" s="97"/>
    </row>
    <row r="45" spans="1:21" x14ac:dyDescent="0.25">
      <c r="A45" s="54" t="str">
        <f t="shared" si="7"/>
        <v>4.7.</v>
      </c>
      <c r="B45" s="192" t="s">
        <v>361</v>
      </c>
      <c r="C45" s="91"/>
      <c r="D45" s="478"/>
      <c r="E45" s="479"/>
      <c r="F45" s="479"/>
      <c r="G45" s="479"/>
      <c r="H45" s="479"/>
      <c r="I45" s="479"/>
      <c r="J45" s="479"/>
      <c r="K45" s="479"/>
      <c r="L45" s="479"/>
      <c r="N45" s="282" t="s">
        <v>952</v>
      </c>
      <c r="O45" s="97">
        <v>1</v>
      </c>
      <c r="P45" s="82">
        <f t="shared" si="9"/>
        <v>4</v>
      </c>
      <c r="Q45" s="82">
        <f>COUNTIFS($O$1:$O45,1)</f>
        <v>7</v>
      </c>
      <c r="R45" s="82" t="str">
        <f t="shared" si="10"/>
        <v/>
      </c>
      <c r="S45" s="82"/>
      <c r="T45" s="94" t="str">
        <f t="shared" si="3"/>
        <v>4.7.</v>
      </c>
      <c r="U45" s="97"/>
    </row>
    <row r="46" spans="1:21" x14ac:dyDescent="0.25">
      <c r="A46" s="44" t="str">
        <f t="shared" si="7"/>
        <v>4.7.1.</v>
      </c>
      <c r="B46" s="99" t="s">
        <v>357</v>
      </c>
      <c r="C46" s="90"/>
      <c r="D46" s="470"/>
      <c r="E46" s="471"/>
      <c r="F46" s="471"/>
      <c r="G46" s="471"/>
      <c r="H46" s="471"/>
      <c r="I46" s="471"/>
      <c r="J46" s="471"/>
      <c r="K46" s="471"/>
      <c r="L46" s="471"/>
      <c r="N46" s="282" t="s">
        <v>947</v>
      </c>
      <c r="O46" s="97">
        <v>2</v>
      </c>
      <c r="P46" s="82">
        <f t="shared" si="9"/>
        <v>4</v>
      </c>
      <c r="Q46" s="82">
        <f>COUNTIFS($O$1:$O46,1)</f>
        <v>7</v>
      </c>
      <c r="R46" s="82">
        <f t="shared" si="10"/>
        <v>1</v>
      </c>
      <c r="S46" s="82"/>
      <c r="T46" s="94" t="str">
        <f t="shared" si="3"/>
        <v>4.7.1.</v>
      </c>
      <c r="U46" s="97"/>
    </row>
    <row r="47" spans="1:21" s="17" customFormat="1" x14ac:dyDescent="0.25">
      <c r="A47" s="44" t="str">
        <f t="shared" si="7"/>
        <v>4.7.2.</v>
      </c>
      <c r="B47" s="13" t="s">
        <v>18</v>
      </c>
      <c r="C47" s="293" t="s">
        <v>240</v>
      </c>
      <c r="D47" s="306"/>
      <c r="E47" s="306"/>
      <c r="F47" s="306"/>
      <c r="G47" s="306"/>
      <c r="H47" s="306"/>
      <c r="I47" s="306"/>
      <c r="J47" s="306"/>
      <c r="K47" s="306"/>
      <c r="L47" s="306"/>
      <c r="M47" s="16"/>
      <c r="N47" s="283" t="s">
        <v>948</v>
      </c>
      <c r="O47" s="97">
        <v>2</v>
      </c>
      <c r="P47" s="82">
        <f t="shared" si="9"/>
        <v>4</v>
      </c>
      <c r="Q47" s="82">
        <f>COUNTIFS($O$1:$O47,1)</f>
        <v>7</v>
      </c>
      <c r="R47" s="82">
        <f t="shared" si="10"/>
        <v>2</v>
      </c>
      <c r="S47" s="82"/>
      <c r="T47" s="94" t="str">
        <f t="shared" si="3"/>
        <v>4.7.2.</v>
      </c>
      <c r="U47" s="97"/>
    </row>
    <row r="48" spans="1:21" x14ac:dyDescent="0.25">
      <c r="A48" s="44" t="str">
        <f t="shared" si="7"/>
        <v>4.7.3.</v>
      </c>
      <c r="B48" s="13" t="s">
        <v>19</v>
      </c>
      <c r="C48" s="14" t="str">
        <f>CONCATENATE("Eur/",C47)</f>
        <v>Eur/val.</v>
      </c>
      <c r="D48" s="345" t="str">
        <f>IFERROR(ROUND(D49/D47,2),"-")</f>
        <v>-</v>
      </c>
      <c r="E48" s="307"/>
      <c r="F48" s="307"/>
      <c r="G48" s="307"/>
      <c r="H48" s="307"/>
      <c r="I48" s="307"/>
      <c r="J48" s="307"/>
      <c r="K48" s="307"/>
      <c r="L48" s="307"/>
      <c r="N48" s="282" t="s">
        <v>950</v>
      </c>
      <c r="O48" s="97">
        <v>2</v>
      </c>
      <c r="P48" s="82">
        <f t="shared" si="9"/>
        <v>4</v>
      </c>
      <c r="Q48" s="82">
        <f>COUNTIFS($O$1:$O48,1)</f>
        <v>7</v>
      </c>
      <c r="R48" s="82">
        <f t="shared" si="10"/>
        <v>3</v>
      </c>
      <c r="S48" s="82"/>
      <c r="T48" s="94" t="str">
        <f t="shared" si="3"/>
        <v>4.7.3.</v>
      </c>
      <c r="U48" s="97"/>
    </row>
    <row r="49" spans="1:21" x14ac:dyDescent="0.25">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
      <c r="A50" s="100" t="str">
        <f t="shared" si="7"/>
        <v>4.7.5.</v>
      </c>
      <c r="B50" s="98" t="s">
        <v>367</v>
      </c>
      <c r="C50" s="93"/>
      <c r="D50" s="474"/>
      <c r="E50" s="475"/>
      <c r="F50" s="475"/>
      <c r="G50" s="475"/>
      <c r="H50" s="475"/>
      <c r="I50" s="475"/>
      <c r="J50" s="475"/>
      <c r="K50" s="475"/>
      <c r="L50" s="475"/>
      <c r="N50" s="282" t="s">
        <v>951</v>
      </c>
      <c r="O50" s="97">
        <v>2</v>
      </c>
      <c r="P50" s="82">
        <f t="shared" si="9"/>
        <v>4</v>
      </c>
      <c r="Q50" s="82">
        <f>COUNTIFS($O$1:$O50,1)</f>
        <v>7</v>
      </c>
      <c r="R50" s="82">
        <f t="shared" si="16"/>
        <v>5</v>
      </c>
      <c r="S50" s="82"/>
      <c r="T50" s="94" t="str">
        <f t="shared" si="3"/>
        <v>4.7.5.</v>
      </c>
      <c r="U50" s="97"/>
    </row>
    <row r="51" spans="1:21" x14ac:dyDescent="0.25">
      <c r="A51" s="54" t="str">
        <f t="shared" si="7"/>
        <v>4.8.</v>
      </c>
      <c r="B51" s="192" t="s">
        <v>361</v>
      </c>
      <c r="C51" s="91"/>
      <c r="D51" s="472"/>
      <c r="E51" s="472"/>
      <c r="F51" s="472"/>
      <c r="G51" s="472"/>
      <c r="H51" s="472"/>
      <c r="I51" s="472"/>
      <c r="J51" s="472"/>
      <c r="K51" s="472"/>
      <c r="L51" s="472"/>
      <c r="N51" s="282" t="s">
        <v>952</v>
      </c>
      <c r="O51" s="97">
        <v>1</v>
      </c>
      <c r="P51" s="82">
        <f t="shared" ref="P51:P86" si="17">+P50</f>
        <v>4</v>
      </c>
      <c r="Q51" s="82">
        <f>COUNTIFS($O$1:$O51,1)</f>
        <v>8</v>
      </c>
      <c r="R51" s="82" t="str">
        <f t="shared" si="16"/>
        <v/>
      </c>
      <c r="S51" s="82"/>
      <c r="T51" s="94" t="str">
        <f t="shared" si="3"/>
        <v>4.8.</v>
      </c>
      <c r="U51" s="97"/>
    </row>
    <row r="52" spans="1:21" x14ac:dyDescent="0.25">
      <c r="A52" s="44" t="str">
        <f t="shared" si="7"/>
        <v>4.8.1.</v>
      </c>
      <c r="B52" s="99" t="s">
        <v>357</v>
      </c>
      <c r="C52" s="90"/>
      <c r="D52" s="471"/>
      <c r="E52" s="471"/>
      <c r="F52" s="471"/>
      <c r="G52" s="471"/>
      <c r="H52" s="471"/>
      <c r="I52" s="471"/>
      <c r="J52" s="471"/>
      <c r="K52" s="471"/>
      <c r="L52" s="471"/>
      <c r="N52" s="282" t="s">
        <v>947</v>
      </c>
      <c r="O52" s="97">
        <v>2</v>
      </c>
      <c r="P52" s="82">
        <f t="shared" si="17"/>
        <v>4</v>
      </c>
      <c r="Q52" s="82">
        <f>COUNTIFS($O$1:$O52,1)</f>
        <v>8</v>
      </c>
      <c r="R52" s="82">
        <f t="shared" si="16"/>
        <v>1</v>
      </c>
      <c r="S52" s="82"/>
      <c r="T52" s="94" t="str">
        <f t="shared" si="3"/>
        <v>4.8.1.</v>
      </c>
      <c r="U52" s="97"/>
    </row>
    <row r="53" spans="1:21" x14ac:dyDescent="0.25">
      <c r="A53" s="44" t="str">
        <f t="shared" si="7"/>
        <v>4.8.2.</v>
      </c>
      <c r="B53" s="13" t="s">
        <v>18</v>
      </c>
      <c r="C53" s="293" t="s">
        <v>240</v>
      </c>
      <c r="D53" s="306"/>
      <c r="E53" s="306"/>
      <c r="F53" s="306"/>
      <c r="G53" s="306"/>
      <c r="H53" s="306"/>
      <c r="I53" s="306"/>
      <c r="J53" s="306"/>
      <c r="K53" s="306"/>
      <c r="L53" s="306"/>
      <c r="N53" s="283" t="s">
        <v>948</v>
      </c>
      <c r="O53" s="97">
        <v>2</v>
      </c>
      <c r="P53" s="82">
        <f t="shared" si="17"/>
        <v>4</v>
      </c>
      <c r="Q53" s="82">
        <f>COUNTIFS($O$1:$O53,1)</f>
        <v>8</v>
      </c>
      <c r="R53" s="82">
        <f t="shared" si="16"/>
        <v>2</v>
      </c>
      <c r="S53" s="82"/>
      <c r="T53" s="94" t="str">
        <f t="shared" si="3"/>
        <v>4.8.2.</v>
      </c>
      <c r="U53" s="97"/>
    </row>
    <row r="54" spans="1:21" x14ac:dyDescent="0.25">
      <c r="A54" s="44" t="str">
        <f t="shared" si="7"/>
        <v>4.8.3.</v>
      </c>
      <c r="B54" s="13" t="s">
        <v>19</v>
      </c>
      <c r="C54" s="14" t="str">
        <f>CONCATENATE("Eur/",C53)</f>
        <v>Eur/val.</v>
      </c>
      <c r="D54" s="345" t="str">
        <f>IFERROR(ROUND(D55/D53,2),"-")</f>
        <v>-</v>
      </c>
      <c r="E54" s="307"/>
      <c r="F54" s="307"/>
      <c r="G54" s="307"/>
      <c r="H54" s="307"/>
      <c r="I54" s="307"/>
      <c r="J54" s="307"/>
      <c r="K54" s="307"/>
      <c r="L54" s="307"/>
      <c r="N54" s="282" t="s">
        <v>950</v>
      </c>
      <c r="O54" s="97">
        <v>2</v>
      </c>
      <c r="P54" s="82">
        <f t="shared" si="17"/>
        <v>4</v>
      </c>
      <c r="Q54" s="82">
        <f>COUNTIFS($O$1:$O54,1)</f>
        <v>8</v>
      </c>
      <c r="R54" s="82">
        <f t="shared" si="16"/>
        <v>3</v>
      </c>
      <c r="S54" s="82"/>
      <c r="T54" s="94" t="str">
        <f t="shared" si="3"/>
        <v>4.8.3.</v>
      </c>
      <c r="U54" s="97"/>
    </row>
    <row r="55" spans="1:21" x14ac:dyDescent="0.25">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
      <c r="A56" s="100" t="str">
        <f t="shared" si="7"/>
        <v>4.8.5.</v>
      </c>
      <c r="B56" s="98" t="s">
        <v>367</v>
      </c>
      <c r="C56" s="93"/>
      <c r="D56" s="469"/>
      <c r="E56" s="469"/>
      <c r="F56" s="469"/>
      <c r="G56" s="469"/>
      <c r="H56" s="469"/>
      <c r="I56" s="469"/>
      <c r="J56" s="469"/>
      <c r="K56" s="469"/>
      <c r="L56" s="469"/>
      <c r="N56" s="282" t="s">
        <v>951</v>
      </c>
      <c r="O56" s="97">
        <v>2</v>
      </c>
      <c r="P56" s="82">
        <f t="shared" si="17"/>
        <v>4</v>
      </c>
      <c r="Q56" s="82">
        <f>COUNTIFS($O$1:$O56,1)</f>
        <v>8</v>
      </c>
      <c r="R56" s="82">
        <f t="shared" si="16"/>
        <v>5</v>
      </c>
      <c r="S56" s="82"/>
      <c r="T56" s="94" t="str">
        <f t="shared" si="3"/>
        <v>4.8.5.</v>
      </c>
      <c r="U56" s="97"/>
    </row>
    <row r="57" spans="1:21" x14ac:dyDescent="0.25">
      <c r="A57" s="54" t="str">
        <f t="shared" si="7"/>
        <v>4.9.</v>
      </c>
      <c r="B57" s="192" t="s">
        <v>361</v>
      </c>
      <c r="C57" s="91"/>
      <c r="D57" s="472"/>
      <c r="E57" s="472"/>
      <c r="F57" s="472"/>
      <c r="G57" s="472"/>
      <c r="H57" s="472"/>
      <c r="I57" s="472"/>
      <c r="J57" s="472"/>
      <c r="K57" s="472"/>
      <c r="L57" s="472"/>
      <c r="N57" s="282" t="s">
        <v>952</v>
      </c>
      <c r="O57" s="97">
        <v>1</v>
      </c>
      <c r="P57" s="82">
        <f t="shared" si="17"/>
        <v>4</v>
      </c>
      <c r="Q57" s="82">
        <f>COUNTIFS($O$1:$O57,1)</f>
        <v>9</v>
      </c>
      <c r="R57" s="82" t="str">
        <f t="shared" si="16"/>
        <v/>
      </c>
      <c r="S57" s="82"/>
      <c r="T57" s="94" t="str">
        <f t="shared" si="3"/>
        <v>4.9.</v>
      </c>
      <c r="U57" s="97"/>
    </row>
    <row r="58" spans="1:21" x14ac:dyDescent="0.25">
      <c r="A58" s="44" t="str">
        <f t="shared" si="7"/>
        <v>4.9.1.</v>
      </c>
      <c r="B58" s="99" t="s">
        <v>357</v>
      </c>
      <c r="C58" s="90"/>
      <c r="D58" s="471"/>
      <c r="E58" s="471"/>
      <c r="F58" s="471"/>
      <c r="G58" s="471"/>
      <c r="H58" s="471"/>
      <c r="I58" s="471"/>
      <c r="J58" s="471"/>
      <c r="K58" s="471"/>
      <c r="L58" s="471"/>
      <c r="N58" s="282" t="s">
        <v>947</v>
      </c>
      <c r="O58" s="97">
        <v>2</v>
      </c>
      <c r="P58" s="82">
        <f t="shared" si="17"/>
        <v>4</v>
      </c>
      <c r="Q58" s="82">
        <f>COUNTIFS($O$1:$O58,1)</f>
        <v>9</v>
      </c>
      <c r="R58" s="82">
        <f t="shared" si="16"/>
        <v>1</v>
      </c>
      <c r="S58" s="82"/>
      <c r="T58" s="94" t="str">
        <f t="shared" si="3"/>
        <v>4.9.1.</v>
      </c>
      <c r="U58" s="97"/>
    </row>
    <row r="59" spans="1:21" x14ac:dyDescent="0.25">
      <c r="A59" s="44" t="str">
        <f t="shared" si="7"/>
        <v>4.9.2.</v>
      </c>
      <c r="B59" s="13" t="s">
        <v>18</v>
      </c>
      <c r="C59" s="293" t="s">
        <v>240</v>
      </c>
      <c r="D59" s="306"/>
      <c r="E59" s="306"/>
      <c r="F59" s="306"/>
      <c r="G59" s="306"/>
      <c r="H59" s="306"/>
      <c r="I59" s="306"/>
      <c r="J59" s="306"/>
      <c r="K59" s="306"/>
      <c r="L59" s="306"/>
      <c r="N59" s="283" t="s">
        <v>948</v>
      </c>
      <c r="O59" s="97">
        <v>2</v>
      </c>
      <c r="P59" s="82">
        <f t="shared" si="17"/>
        <v>4</v>
      </c>
      <c r="Q59" s="82">
        <f>COUNTIFS($O$1:$O59,1)</f>
        <v>9</v>
      </c>
      <c r="R59" s="82">
        <f t="shared" si="16"/>
        <v>2</v>
      </c>
      <c r="S59" s="82"/>
      <c r="T59" s="94" t="str">
        <f t="shared" si="3"/>
        <v>4.9.2.</v>
      </c>
      <c r="U59" s="97"/>
    </row>
    <row r="60" spans="1:21" x14ac:dyDescent="0.25">
      <c r="A60" s="44" t="str">
        <f t="shared" si="7"/>
        <v>4.9.3.</v>
      </c>
      <c r="B60" s="13" t="s">
        <v>19</v>
      </c>
      <c r="C60" s="14" t="str">
        <f>CONCATENATE("Eur/",C59)</f>
        <v>Eur/val.</v>
      </c>
      <c r="D60" s="345" t="str">
        <f>IFERROR(ROUND(D61/D59,2),"-")</f>
        <v>-</v>
      </c>
      <c r="E60" s="307"/>
      <c r="F60" s="307"/>
      <c r="G60" s="307"/>
      <c r="H60" s="307"/>
      <c r="I60" s="307"/>
      <c r="J60" s="307"/>
      <c r="K60" s="307"/>
      <c r="L60" s="307"/>
      <c r="N60" s="282" t="s">
        <v>950</v>
      </c>
      <c r="O60" s="97">
        <v>2</v>
      </c>
      <c r="P60" s="82">
        <f t="shared" si="17"/>
        <v>4</v>
      </c>
      <c r="Q60" s="82">
        <f>COUNTIFS($O$1:$O60,1)</f>
        <v>9</v>
      </c>
      <c r="R60" s="82">
        <f t="shared" si="16"/>
        <v>3</v>
      </c>
      <c r="S60" s="82"/>
      <c r="T60" s="94" t="str">
        <f t="shared" si="3"/>
        <v>4.9.3.</v>
      </c>
      <c r="U60" s="97"/>
    </row>
    <row r="61" spans="1:21" x14ac:dyDescent="0.25">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
      <c r="A62" s="100" t="str">
        <f t="shared" si="7"/>
        <v>4.9.5.</v>
      </c>
      <c r="B62" s="98" t="s">
        <v>367</v>
      </c>
      <c r="C62" s="93"/>
      <c r="D62" s="469"/>
      <c r="E62" s="469"/>
      <c r="F62" s="469"/>
      <c r="G62" s="469"/>
      <c r="H62" s="469"/>
      <c r="I62" s="469"/>
      <c r="J62" s="469"/>
      <c r="K62" s="469"/>
      <c r="L62" s="469"/>
      <c r="N62" s="282" t="s">
        <v>951</v>
      </c>
      <c r="O62" s="97">
        <v>2</v>
      </c>
      <c r="P62" s="82">
        <f t="shared" si="17"/>
        <v>4</v>
      </c>
      <c r="Q62" s="82">
        <f>COUNTIFS($O$1:$O62,1)</f>
        <v>9</v>
      </c>
      <c r="R62" s="82">
        <f t="shared" si="16"/>
        <v>5</v>
      </c>
      <c r="S62" s="82"/>
      <c r="T62" s="94" t="str">
        <f t="shared" si="3"/>
        <v>4.9.5.</v>
      </c>
      <c r="U62" s="97"/>
    </row>
    <row r="63" spans="1:21" x14ac:dyDescent="0.25">
      <c r="A63" s="54" t="str">
        <f t="shared" si="7"/>
        <v>4.10.</v>
      </c>
      <c r="B63" s="192" t="s">
        <v>361</v>
      </c>
      <c r="C63" s="91"/>
      <c r="D63" s="472"/>
      <c r="E63" s="472"/>
      <c r="F63" s="472"/>
      <c r="G63" s="472"/>
      <c r="H63" s="472"/>
      <c r="I63" s="472"/>
      <c r="J63" s="472"/>
      <c r="K63" s="472"/>
      <c r="L63" s="472"/>
      <c r="N63" s="282" t="s">
        <v>952</v>
      </c>
      <c r="O63" s="97">
        <v>1</v>
      </c>
      <c r="P63" s="82">
        <f t="shared" si="17"/>
        <v>4</v>
      </c>
      <c r="Q63" s="82">
        <f>COUNTIFS($O$1:$O63,1)</f>
        <v>10</v>
      </c>
      <c r="R63" s="82" t="str">
        <f t="shared" si="16"/>
        <v/>
      </c>
      <c r="S63" s="82"/>
      <c r="T63" s="94" t="str">
        <f t="shared" si="3"/>
        <v>4.10.</v>
      </c>
      <c r="U63" s="97"/>
    </row>
    <row r="64" spans="1:21" x14ac:dyDescent="0.25">
      <c r="A64" s="44" t="str">
        <f t="shared" si="7"/>
        <v>4.10.1.</v>
      </c>
      <c r="B64" s="99" t="s">
        <v>357</v>
      </c>
      <c r="C64" s="90"/>
      <c r="D64" s="471"/>
      <c r="E64" s="471"/>
      <c r="F64" s="471"/>
      <c r="G64" s="471"/>
      <c r="H64" s="471"/>
      <c r="I64" s="471"/>
      <c r="J64" s="471"/>
      <c r="K64" s="471"/>
      <c r="L64" s="471"/>
      <c r="N64" s="282" t="s">
        <v>947</v>
      </c>
      <c r="O64" s="97">
        <v>2</v>
      </c>
      <c r="P64" s="82">
        <f t="shared" si="17"/>
        <v>4</v>
      </c>
      <c r="Q64" s="82">
        <f>COUNTIFS($O$1:$O64,1)</f>
        <v>10</v>
      </c>
      <c r="R64" s="82">
        <f t="shared" si="16"/>
        <v>1</v>
      </c>
      <c r="S64" s="82"/>
      <c r="T64" s="94" t="str">
        <f t="shared" si="3"/>
        <v>4.10.1.</v>
      </c>
      <c r="U64" s="97"/>
    </row>
    <row r="65" spans="1:21" x14ac:dyDescent="0.25">
      <c r="A65" s="44" t="str">
        <f t="shared" si="7"/>
        <v>4.10.2.</v>
      </c>
      <c r="B65" s="13" t="s">
        <v>18</v>
      </c>
      <c r="C65" s="293" t="s">
        <v>240</v>
      </c>
      <c r="D65" s="306"/>
      <c r="E65" s="306"/>
      <c r="F65" s="306"/>
      <c r="G65" s="306"/>
      <c r="H65" s="306"/>
      <c r="I65" s="306"/>
      <c r="J65" s="306"/>
      <c r="K65" s="306"/>
      <c r="L65" s="306"/>
      <c r="N65" s="283" t="s">
        <v>948</v>
      </c>
      <c r="O65" s="97">
        <v>2</v>
      </c>
      <c r="P65" s="82">
        <f t="shared" si="17"/>
        <v>4</v>
      </c>
      <c r="Q65" s="82">
        <f>COUNTIFS($O$1:$O65,1)</f>
        <v>10</v>
      </c>
      <c r="R65" s="82">
        <f t="shared" si="16"/>
        <v>2</v>
      </c>
      <c r="S65" s="82"/>
      <c r="T65" s="94" t="str">
        <f t="shared" si="3"/>
        <v>4.10.2.</v>
      </c>
      <c r="U65" s="97"/>
    </row>
    <row r="66" spans="1:21" x14ac:dyDescent="0.25">
      <c r="A66" s="44" t="str">
        <f t="shared" si="7"/>
        <v>4.10.3.</v>
      </c>
      <c r="B66" s="13" t="s">
        <v>19</v>
      </c>
      <c r="C66" s="14" t="str">
        <f>CONCATENATE("Eur/",C65)</f>
        <v>Eur/val.</v>
      </c>
      <c r="D66" s="345" t="str">
        <f>IFERROR(ROUND(D67/D65,2),"-")</f>
        <v>-</v>
      </c>
      <c r="E66" s="307"/>
      <c r="F66" s="307"/>
      <c r="G66" s="307"/>
      <c r="H66" s="307"/>
      <c r="I66" s="307"/>
      <c r="J66" s="307"/>
      <c r="K66" s="307"/>
      <c r="L66" s="307"/>
      <c r="N66" s="282" t="s">
        <v>950</v>
      </c>
      <c r="O66" s="97">
        <v>2</v>
      </c>
      <c r="P66" s="82">
        <f t="shared" si="17"/>
        <v>4</v>
      </c>
      <c r="Q66" s="82">
        <f>COUNTIFS($O$1:$O66,1)</f>
        <v>10</v>
      </c>
      <c r="R66" s="82">
        <f t="shared" si="16"/>
        <v>3</v>
      </c>
      <c r="S66" s="82"/>
      <c r="T66" s="94" t="str">
        <f t="shared" si="3"/>
        <v>4.10.3.</v>
      </c>
      <c r="U66" s="97"/>
    </row>
    <row r="67" spans="1:21" x14ac:dyDescent="0.25">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
      <c r="A68" s="100" t="str">
        <f t="shared" si="7"/>
        <v>4.10.5.</v>
      </c>
      <c r="B68" s="98" t="s">
        <v>367</v>
      </c>
      <c r="C68" s="93"/>
      <c r="D68" s="469"/>
      <c r="E68" s="469"/>
      <c r="F68" s="469"/>
      <c r="G68" s="469"/>
      <c r="H68" s="469"/>
      <c r="I68" s="469"/>
      <c r="J68" s="469"/>
      <c r="K68" s="469"/>
      <c r="L68" s="469"/>
      <c r="N68" s="282" t="s">
        <v>951</v>
      </c>
      <c r="O68" s="97">
        <v>2</v>
      </c>
      <c r="P68" s="82">
        <f t="shared" si="17"/>
        <v>4</v>
      </c>
      <c r="Q68" s="82">
        <f>COUNTIFS($O$1:$O68,1)</f>
        <v>10</v>
      </c>
      <c r="R68" s="82">
        <f t="shared" si="16"/>
        <v>5</v>
      </c>
      <c r="S68" s="82"/>
      <c r="T68" s="94" t="str">
        <f t="shared" si="3"/>
        <v>4.10.5.</v>
      </c>
      <c r="U68" s="97"/>
    </row>
    <row r="69" spans="1:21" x14ac:dyDescent="0.25">
      <c r="A69" s="54" t="str">
        <f t="shared" si="7"/>
        <v>4.11.</v>
      </c>
      <c r="B69" s="192" t="s">
        <v>361</v>
      </c>
      <c r="C69" s="91"/>
      <c r="D69" s="472"/>
      <c r="E69" s="472"/>
      <c r="F69" s="472"/>
      <c r="G69" s="472"/>
      <c r="H69" s="472"/>
      <c r="I69" s="472"/>
      <c r="J69" s="472"/>
      <c r="K69" s="472"/>
      <c r="L69" s="472"/>
      <c r="N69" s="282" t="s">
        <v>952</v>
      </c>
      <c r="O69" s="97">
        <v>1</v>
      </c>
      <c r="P69" s="82">
        <f t="shared" si="17"/>
        <v>4</v>
      </c>
      <c r="Q69" s="82">
        <f>COUNTIFS($O$1:$O69,1)</f>
        <v>11</v>
      </c>
      <c r="R69" s="82" t="str">
        <f t="shared" si="16"/>
        <v/>
      </c>
      <c r="S69" s="82"/>
      <c r="T69" s="94" t="str">
        <f t="shared" si="3"/>
        <v>4.11.</v>
      </c>
      <c r="U69" s="97"/>
    </row>
    <row r="70" spans="1:21" x14ac:dyDescent="0.25">
      <c r="A70" s="44" t="str">
        <f t="shared" si="7"/>
        <v>4.11.1.</v>
      </c>
      <c r="B70" s="99" t="s">
        <v>357</v>
      </c>
      <c r="C70" s="90"/>
      <c r="D70" s="471"/>
      <c r="E70" s="471"/>
      <c r="F70" s="471"/>
      <c r="G70" s="471"/>
      <c r="H70" s="471"/>
      <c r="I70" s="471"/>
      <c r="J70" s="471"/>
      <c r="K70" s="471"/>
      <c r="L70" s="471"/>
      <c r="N70" s="282" t="s">
        <v>947</v>
      </c>
      <c r="O70" s="97">
        <v>2</v>
      </c>
      <c r="P70" s="82">
        <f t="shared" si="17"/>
        <v>4</v>
      </c>
      <c r="Q70" s="82">
        <f>COUNTIFS($O$1:$O70,1)</f>
        <v>11</v>
      </c>
      <c r="R70" s="82">
        <f t="shared" si="16"/>
        <v>1</v>
      </c>
      <c r="S70" s="82"/>
      <c r="T70" s="94" t="str">
        <f t="shared" si="3"/>
        <v>4.11.1.</v>
      </c>
      <c r="U70" s="97"/>
    </row>
    <row r="71" spans="1:21" x14ac:dyDescent="0.25">
      <c r="A71" s="44" t="str">
        <f t="shared" si="7"/>
        <v>4.11.2.</v>
      </c>
      <c r="B71" s="13" t="s">
        <v>18</v>
      </c>
      <c r="C71" s="293" t="s">
        <v>240</v>
      </c>
      <c r="D71" s="306"/>
      <c r="E71" s="306"/>
      <c r="F71" s="306"/>
      <c r="G71" s="306"/>
      <c r="H71" s="306"/>
      <c r="I71" s="306"/>
      <c r="J71" s="306"/>
      <c r="K71" s="306"/>
      <c r="L71" s="306"/>
      <c r="N71" s="283" t="s">
        <v>948</v>
      </c>
      <c r="O71" s="97">
        <v>2</v>
      </c>
      <c r="P71" s="82">
        <f t="shared" si="17"/>
        <v>4</v>
      </c>
      <c r="Q71" s="82">
        <f>COUNTIFS($O$1:$O71,1)</f>
        <v>11</v>
      </c>
      <c r="R71" s="82">
        <f t="shared" si="16"/>
        <v>2</v>
      </c>
      <c r="S71" s="82"/>
      <c r="T71" s="94" t="str">
        <f t="shared" ref="T71:T86" si="21">CONCATENATE($P71, ".", $Q71, IF($R71&lt;&gt;"", CONCATENATE(".", $R71), ""), ".")</f>
        <v>4.11.2.</v>
      </c>
      <c r="U71" s="97"/>
    </row>
    <row r="72" spans="1:21" x14ac:dyDescent="0.25">
      <c r="A72" s="44" t="str">
        <f t="shared" si="7"/>
        <v>4.11.3.</v>
      </c>
      <c r="B72" s="13" t="s">
        <v>19</v>
      </c>
      <c r="C72" s="14" t="str">
        <f>CONCATENATE("Eur/",C71)</f>
        <v>Eur/val.</v>
      </c>
      <c r="D72" s="345" t="str">
        <f>IFERROR(ROUND(D73/D71,2),"-")</f>
        <v>-</v>
      </c>
      <c r="E72" s="307"/>
      <c r="F72" s="307"/>
      <c r="G72" s="307"/>
      <c r="H72" s="307"/>
      <c r="I72" s="307"/>
      <c r="J72" s="307"/>
      <c r="K72" s="307"/>
      <c r="L72" s="307"/>
      <c r="N72" s="282" t="s">
        <v>950</v>
      </c>
      <c r="O72" s="97">
        <v>2</v>
      </c>
      <c r="P72" s="82">
        <f t="shared" si="17"/>
        <v>4</v>
      </c>
      <c r="Q72" s="82">
        <f>COUNTIFS($O$1:$O72,1)</f>
        <v>11</v>
      </c>
      <c r="R72" s="82">
        <f t="shared" si="16"/>
        <v>3</v>
      </c>
      <c r="S72" s="82"/>
      <c r="T72" s="94" t="str">
        <f t="shared" si="21"/>
        <v>4.11.3.</v>
      </c>
      <c r="U72" s="97"/>
    </row>
    <row r="73" spans="1:21" x14ac:dyDescent="0.25">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
      <c r="A74" s="100" t="str">
        <f t="shared" si="7"/>
        <v>4.11.5.</v>
      </c>
      <c r="B74" s="98" t="s">
        <v>367</v>
      </c>
      <c r="C74" s="93"/>
      <c r="D74" s="469"/>
      <c r="E74" s="469"/>
      <c r="F74" s="469"/>
      <c r="G74" s="469"/>
      <c r="H74" s="469"/>
      <c r="I74" s="469"/>
      <c r="J74" s="469"/>
      <c r="K74" s="469"/>
      <c r="L74" s="469"/>
      <c r="N74" s="282" t="s">
        <v>951</v>
      </c>
      <c r="O74" s="97">
        <v>2</v>
      </c>
      <c r="P74" s="82">
        <f t="shared" si="17"/>
        <v>4</v>
      </c>
      <c r="Q74" s="82">
        <f>COUNTIFS($O$1:$O74,1)</f>
        <v>11</v>
      </c>
      <c r="R74" s="82">
        <f t="shared" si="16"/>
        <v>5</v>
      </c>
      <c r="S74" s="82"/>
      <c r="T74" s="94" t="str">
        <f t="shared" si="21"/>
        <v>4.11.5.</v>
      </c>
      <c r="U74" s="97"/>
    </row>
    <row r="75" spans="1:21" x14ac:dyDescent="0.25">
      <c r="A75" s="54" t="str">
        <f t="shared" si="7"/>
        <v>4.12.</v>
      </c>
      <c r="B75" s="192" t="s">
        <v>363</v>
      </c>
      <c r="C75" s="91"/>
      <c r="D75" s="472"/>
      <c r="E75" s="472"/>
      <c r="F75" s="472"/>
      <c r="G75" s="472"/>
      <c r="H75" s="472"/>
      <c r="I75" s="472"/>
      <c r="J75" s="472"/>
      <c r="K75" s="472"/>
      <c r="L75" s="472"/>
      <c r="N75" s="282" t="s">
        <v>953</v>
      </c>
      <c r="O75" s="97">
        <v>1</v>
      </c>
      <c r="P75" s="82">
        <f t="shared" si="17"/>
        <v>4</v>
      </c>
      <c r="Q75" s="82">
        <f>COUNTIFS($O$1:$O75,1)</f>
        <v>12</v>
      </c>
      <c r="R75" s="82" t="str">
        <f t="shared" si="16"/>
        <v/>
      </c>
      <c r="S75" s="82"/>
      <c r="T75" s="94" t="str">
        <f t="shared" si="21"/>
        <v>4.12.</v>
      </c>
      <c r="U75" s="97"/>
    </row>
    <row r="76" spans="1:21" x14ac:dyDescent="0.25">
      <c r="A76" s="44" t="str">
        <f t="shared" ref="A76:A86" si="23">CONCATENATE($P76, ".", $Q76, IF($R76&lt;&gt;"", CONCATENATE(".", $R76), ""), ".")</f>
        <v>4.12.1.</v>
      </c>
      <c r="B76" s="99" t="s">
        <v>357</v>
      </c>
      <c r="C76" s="90"/>
      <c r="D76" s="476"/>
      <c r="E76" s="476"/>
      <c r="F76" s="476"/>
      <c r="G76" s="476"/>
      <c r="H76" s="476"/>
      <c r="I76" s="476"/>
      <c r="J76" s="476"/>
      <c r="K76" s="476"/>
      <c r="L76" s="476"/>
      <c r="N76" s="282" t="s">
        <v>947</v>
      </c>
      <c r="O76" s="97">
        <v>2</v>
      </c>
      <c r="P76" s="82">
        <f t="shared" si="17"/>
        <v>4</v>
      </c>
      <c r="Q76" s="82">
        <f>COUNTIFS($O$1:$O76,1)</f>
        <v>12</v>
      </c>
      <c r="R76" s="82">
        <f t="shared" si="16"/>
        <v>1</v>
      </c>
      <c r="S76" s="82"/>
      <c r="T76" s="94" t="str">
        <f t="shared" si="21"/>
        <v>4.12.1.</v>
      </c>
      <c r="U76" s="97"/>
    </row>
    <row r="77" spans="1:21" x14ac:dyDescent="0.25">
      <c r="A77" s="44" t="str">
        <f t="shared" si="23"/>
        <v>4.12.2.</v>
      </c>
      <c r="B77" s="22" t="s">
        <v>18</v>
      </c>
      <c r="C77" s="293" t="s">
        <v>20</v>
      </c>
      <c r="D77" s="306"/>
      <c r="E77" s="306"/>
      <c r="F77" s="306"/>
      <c r="G77" s="306"/>
      <c r="H77" s="306"/>
      <c r="I77" s="306"/>
      <c r="J77" s="306"/>
      <c r="K77" s="306"/>
      <c r="L77" s="306"/>
      <c r="N77" s="283" t="s">
        <v>948</v>
      </c>
      <c r="O77" s="97">
        <v>2</v>
      </c>
      <c r="P77" s="82">
        <f t="shared" si="17"/>
        <v>4</v>
      </c>
      <c r="Q77" s="82">
        <f>COUNTIFS($O$1:$O77,1)</f>
        <v>12</v>
      </c>
      <c r="R77" s="82">
        <f t="shared" si="16"/>
        <v>2</v>
      </c>
      <c r="S77" s="82"/>
      <c r="T77" s="94" t="str">
        <f t="shared" si="21"/>
        <v>4.12.2.</v>
      </c>
      <c r="U77" s="97"/>
    </row>
    <row r="78" spans="1:21" x14ac:dyDescent="0.25">
      <c r="A78" s="44" t="str">
        <f t="shared" si="23"/>
        <v>4.12.3.</v>
      </c>
      <c r="B78" s="22" t="s">
        <v>19</v>
      </c>
      <c r="C78" s="14" t="str">
        <f>CONCATENATE("Eur/",C77)</f>
        <v>Eur/vnt.</v>
      </c>
      <c r="D78" s="345" t="str">
        <f>IFERROR(ROUND(D79/D77,2),"-")</f>
        <v>-</v>
      </c>
      <c r="E78" s="307"/>
      <c r="F78" s="307"/>
      <c r="G78" s="307"/>
      <c r="H78" s="307"/>
      <c r="I78" s="307"/>
      <c r="J78" s="307"/>
      <c r="K78" s="307"/>
      <c r="L78" s="307"/>
      <c r="N78" s="282" t="s">
        <v>950</v>
      </c>
      <c r="O78" s="97">
        <v>2</v>
      </c>
      <c r="P78" s="82">
        <f t="shared" si="17"/>
        <v>4</v>
      </c>
      <c r="Q78" s="82">
        <f>COUNTIFS($O$1:$O78,1)</f>
        <v>12</v>
      </c>
      <c r="R78" s="82">
        <f t="shared" si="16"/>
        <v>3</v>
      </c>
      <c r="S78" s="82"/>
      <c r="T78" s="94" t="str">
        <f t="shared" si="21"/>
        <v>4.12.3.</v>
      </c>
      <c r="U78" s="97"/>
    </row>
    <row r="79" spans="1:21" x14ac:dyDescent="0.25">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
      <c r="A80" s="100" t="str">
        <f t="shared" si="23"/>
        <v>4.12.5.</v>
      </c>
      <c r="B80" s="92" t="s">
        <v>367</v>
      </c>
      <c r="C80" s="93"/>
      <c r="D80" s="469"/>
      <c r="E80" s="469"/>
      <c r="F80" s="469"/>
      <c r="G80" s="469"/>
      <c r="H80" s="469"/>
      <c r="I80" s="469"/>
      <c r="J80" s="469"/>
      <c r="K80" s="469"/>
      <c r="L80" s="469"/>
      <c r="N80" s="282" t="s">
        <v>951</v>
      </c>
      <c r="O80" s="97">
        <v>2</v>
      </c>
      <c r="P80" s="82">
        <f t="shared" si="17"/>
        <v>4</v>
      </c>
      <c r="Q80" s="82">
        <f>COUNTIFS($O$1:$O80,1)</f>
        <v>12</v>
      </c>
      <c r="R80" s="82">
        <f t="shared" si="16"/>
        <v>5</v>
      </c>
      <c r="S80" s="82"/>
      <c r="T80" s="94" t="str">
        <f t="shared" si="21"/>
        <v>4.12.5.</v>
      </c>
      <c r="U80" s="97"/>
    </row>
    <row r="81" spans="1:21" x14ac:dyDescent="0.25">
      <c r="A81" s="54" t="str">
        <f t="shared" si="23"/>
        <v>4.13.</v>
      </c>
      <c r="B81" s="192" t="s">
        <v>363</v>
      </c>
      <c r="C81" s="91"/>
      <c r="D81" s="472"/>
      <c r="E81" s="472"/>
      <c r="F81" s="472"/>
      <c r="G81" s="472"/>
      <c r="H81" s="472"/>
      <c r="I81" s="472"/>
      <c r="J81" s="472"/>
      <c r="K81" s="472"/>
      <c r="L81" s="472"/>
      <c r="N81" s="282" t="s">
        <v>953</v>
      </c>
      <c r="O81" s="97">
        <v>1</v>
      </c>
      <c r="P81" s="82">
        <f t="shared" si="17"/>
        <v>4</v>
      </c>
      <c r="Q81" s="82">
        <f>COUNTIFS($O$1:$O81,1)</f>
        <v>13</v>
      </c>
      <c r="R81" s="82" t="str">
        <f t="shared" ref="R81:R86" si="25">IF($O81=$R$1,IF($O81&lt;&gt;$O80, 1, R80+1),"")</f>
        <v/>
      </c>
      <c r="S81" s="82"/>
      <c r="T81" s="94" t="str">
        <f t="shared" si="21"/>
        <v>4.13.</v>
      </c>
      <c r="U81" s="97"/>
    </row>
    <row r="82" spans="1:21" x14ac:dyDescent="0.25">
      <c r="A82" s="44" t="str">
        <f t="shared" si="23"/>
        <v>4.13.1.</v>
      </c>
      <c r="B82" s="99" t="s">
        <v>357</v>
      </c>
      <c r="C82" s="90"/>
      <c r="D82" s="471"/>
      <c r="E82" s="471"/>
      <c r="F82" s="471"/>
      <c r="G82" s="471"/>
      <c r="H82" s="471"/>
      <c r="I82" s="471"/>
      <c r="J82" s="471"/>
      <c r="K82" s="471"/>
      <c r="L82" s="471"/>
      <c r="N82" s="282" t="s">
        <v>947</v>
      </c>
      <c r="O82" s="97">
        <v>2</v>
      </c>
      <c r="P82" s="82">
        <f t="shared" si="17"/>
        <v>4</v>
      </c>
      <c r="Q82" s="82">
        <f>COUNTIFS($O$1:$O82,1)</f>
        <v>13</v>
      </c>
      <c r="R82" s="82">
        <f t="shared" si="25"/>
        <v>1</v>
      </c>
      <c r="S82" s="82"/>
      <c r="T82" s="94" t="str">
        <f t="shared" si="21"/>
        <v>4.13.1.</v>
      </c>
      <c r="U82" s="97"/>
    </row>
    <row r="83" spans="1:21" x14ac:dyDescent="0.25">
      <c r="A83" s="44" t="str">
        <f t="shared" si="23"/>
        <v>4.13.2.</v>
      </c>
      <c r="B83" s="22" t="s">
        <v>18</v>
      </c>
      <c r="C83" s="293" t="s">
        <v>371</v>
      </c>
      <c r="D83" s="306"/>
      <c r="E83" s="306"/>
      <c r="F83" s="306"/>
      <c r="G83" s="306"/>
      <c r="H83" s="306"/>
      <c r="I83" s="306"/>
      <c r="J83" s="306"/>
      <c r="K83" s="306"/>
      <c r="L83" s="306"/>
      <c r="N83" s="283" t="s">
        <v>948</v>
      </c>
      <c r="O83" s="97">
        <v>2</v>
      </c>
      <c r="P83" s="82">
        <f t="shared" si="17"/>
        <v>4</v>
      </c>
      <c r="Q83" s="82">
        <f>COUNTIFS($O$1:$O83,1)</f>
        <v>13</v>
      </c>
      <c r="R83" s="82">
        <f t="shared" si="25"/>
        <v>2</v>
      </c>
      <c r="S83" s="82"/>
      <c r="T83" s="94" t="str">
        <f t="shared" si="21"/>
        <v>4.13.2.</v>
      </c>
      <c r="U83" s="97"/>
    </row>
    <row r="84" spans="1:21" x14ac:dyDescent="0.25">
      <c r="A84" s="44" t="str">
        <f t="shared" si="23"/>
        <v>4.13.3.</v>
      </c>
      <c r="B84" s="22" t="s">
        <v>19</v>
      </c>
      <c r="C84" s="14" t="str">
        <f>CONCATENATE("Eur/",C83)</f>
        <v>Eur/m3</v>
      </c>
      <c r="D84" s="345" t="str">
        <f>IFERROR(ROUND(D85/D83,2),"-")</f>
        <v>-</v>
      </c>
      <c r="E84" s="307"/>
      <c r="F84" s="307"/>
      <c r="G84" s="307"/>
      <c r="H84" s="307"/>
      <c r="I84" s="307"/>
      <c r="J84" s="307"/>
      <c r="K84" s="307"/>
      <c r="L84" s="307"/>
      <c r="N84" s="282" t="s">
        <v>950</v>
      </c>
      <c r="O84" s="97">
        <v>2</v>
      </c>
      <c r="P84" s="82">
        <f t="shared" si="17"/>
        <v>4</v>
      </c>
      <c r="Q84" s="82">
        <f>COUNTIFS($O$1:$O84,1)</f>
        <v>13</v>
      </c>
      <c r="R84" s="82">
        <f t="shared" si="25"/>
        <v>3</v>
      </c>
      <c r="S84" s="82"/>
      <c r="T84" s="94" t="str">
        <f t="shared" si="21"/>
        <v>4.13.3.</v>
      </c>
      <c r="U84" s="97"/>
    </row>
    <row r="85" spans="1:21" x14ac:dyDescent="0.25">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
      <c r="A86" s="100" t="str">
        <f t="shared" si="23"/>
        <v>4.13.5.</v>
      </c>
      <c r="B86" s="92" t="s">
        <v>367</v>
      </c>
      <c r="C86" s="93"/>
      <c r="D86" s="469"/>
      <c r="E86" s="469"/>
      <c r="F86" s="469"/>
      <c r="G86" s="469"/>
      <c r="H86" s="469"/>
      <c r="I86" s="469"/>
      <c r="J86" s="469"/>
      <c r="K86" s="469"/>
      <c r="L86" s="469"/>
      <c r="N86" s="282" t="s">
        <v>951</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4DE90-CA94-4EFB-AFDB-61DC99654621}">
  <ds:schemaRefs>
    <ds:schemaRef ds:uri="http://purl.org/dc/dcmitype/"/>
    <ds:schemaRef ds:uri="http://schemas.microsoft.com/office/2006/documentManagement/types"/>
    <ds:schemaRef ds:uri="e9c60118-e424-4716-b915-e6eeaaa56a10"/>
    <ds:schemaRef ds:uri="http://schemas.microsoft.com/office/infopath/2007/PartnerControls"/>
    <ds:schemaRef ds:uri="http://purl.org/dc/terms/"/>
    <ds:schemaRef ds:uri="http://www.w3.org/XML/1998/namespace"/>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13</vt:i4>
      </vt:variant>
    </vt:vector>
  </HeadingPairs>
  <TitlesOfParts>
    <vt:vector size="30"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Nele Zelviene</cp:lastModifiedBy>
  <cp:lastPrinted>2025-10-07T12:13:39Z</cp:lastPrinted>
  <dcterms:created xsi:type="dcterms:W3CDTF">2023-12-06T11:26:15Z</dcterms:created>
  <dcterms:modified xsi:type="dcterms:W3CDTF">2025-10-07T12:14:59Z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