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Nele\Documents\STRATEGIJA 2016 - 2023 M\VPS ADMINISTRAVIMAS\"/>
    </mc:Choice>
  </mc:AlternateContent>
  <xr:revisionPtr revIDLastSave="0" documentId="13_ncr:1_{94B44089-56A1-4DDB-8536-09461FD504CC}" xr6:coauthVersionLast="47" xr6:coauthVersionMax="47" xr10:uidLastSave="{00000000-0000-0000-0000-000000000000}"/>
  <bookViews>
    <workbookView xWindow="-120" yWindow="-120" windowWidth="29040" windowHeight="15720" xr2:uid="{00000000-000D-0000-FFFF-FFFF00000000}"/>
  </bookViews>
  <sheets>
    <sheet name="VPS1" sheetId="16" r:id="rId1"/>
    <sheet name="VPS2.1" sheetId="17" r:id="rId2"/>
    <sheet name="VPS2.2" sheetId="20" r:id="rId3"/>
    <sheet name="VPS3.1" sheetId="25" r:id="rId4"/>
    <sheet name="VPS3.2" sheetId="19" r:id="rId5"/>
    <sheet name="D1" sheetId="28" r:id="rId6"/>
    <sheet name="D2" sheetId="3" r:id="rId7"/>
    <sheet name="D3" sheetId="1" r:id="rId8"/>
    <sheet name="D4" sheetId="29" r:id="rId9"/>
    <sheet name="D5" sheetId="5" r:id="rId10"/>
    <sheet name="A1" sheetId="24" r:id="rId11"/>
    <sheet name="A2" sheetId="21" r:id="rId12"/>
    <sheet name="A3" sheetId="7" r:id="rId13"/>
    <sheet name="A4.1" sheetId="22" r:id="rId14"/>
    <sheet name="A4.2" sheetId="27" r:id="rId15"/>
    <sheet name="Kodai_VVG" sheetId="30" r:id="rId16"/>
    <sheet name="Kodai_priem" sheetId="31" r:id="rId17"/>
    <sheet name="Instrukcija" sheetId="15" r:id="rId18"/>
  </sheets>
  <definedNames>
    <definedName name="_xlnm._FilterDatabase" localSheetId="6" hidden="1">'D2'!$A$8:$AC$33</definedName>
    <definedName name="_xlnm._FilterDatabase" localSheetId="7" hidden="1">'D3'!$A$8:$Z$34</definedName>
    <definedName name="_xlnm._FilterDatabase" localSheetId="8" hidden="1">'D4'!$A$8:$AB$33</definedName>
    <definedName name="_xlnm._FilterDatabase" localSheetId="9" hidden="1">'D5'!$A$7:$AK$115</definedName>
    <definedName name="_xlnm._FilterDatabase" localSheetId="16" hidden="1">Kodai_priem!$B$3:$F$564</definedName>
    <definedName name="_xlnm._FilterDatabase" localSheetId="0" hidden="1">'VPS1'!$A$8:$K$33</definedName>
    <definedName name="_xlnm._FilterDatabase" localSheetId="1" hidden="1">'VPS2.1'!$A$9:$G$35</definedName>
    <definedName name="_xlnm._FilterDatabase" localSheetId="2" hidden="1">'VPS2.2'!$A$9:$G$35</definedName>
    <definedName name="_xlnm._FilterDatabase" localSheetId="3" hidden="1">'VPS3.1'!$A$9:$A$11</definedName>
    <definedName name="_xlnm._FilterDatabase" localSheetId="4" hidden="1">'VPS3.2'!#REF!</definedName>
    <definedName name="_xlnm.Print_Area" localSheetId="10">'A1'!$B$1:$K$37</definedName>
    <definedName name="_xlnm.Print_Area" localSheetId="11">'A2'!$B$1:$CT$37</definedName>
    <definedName name="_xlnm.Print_Area" localSheetId="12">'A3'!$B$1:$J$36</definedName>
    <definedName name="_xlnm.Print_Area" localSheetId="13">'A4.1'!$C$1:$AK$24</definedName>
    <definedName name="_xlnm.Print_Area" localSheetId="14">'A4.2'!$C$1:$AH$24</definedName>
    <definedName name="_xlnm.Print_Area" localSheetId="7">'D3'!$A$1:$AJ$34</definedName>
    <definedName name="_xlnm.Print_Area" localSheetId="9">'D5'!$A$1:$AK$48</definedName>
    <definedName name="_xlnm.Print_Area" localSheetId="0">'VPS1'!$A$1:$J$33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19" i="5" l="1"/>
  <c r="AC118" i="5"/>
  <c r="AC122" i="5" s="1"/>
  <c r="AL110" i="5"/>
  <c r="AM117" i="5"/>
  <c r="S82" i="5" l="1"/>
  <c r="S12" i="5"/>
  <c r="T12" i="5"/>
  <c r="S13" i="5"/>
  <c r="T13" i="5"/>
  <c r="S14" i="5"/>
  <c r="T14" i="5"/>
  <c r="S15" i="5"/>
  <c r="T15" i="5"/>
  <c r="S16" i="5"/>
  <c r="T16" i="5"/>
  <c r="S17" i="5"/>
  <c r="T17" i="5"/>
  <c r="S18" i="5"/>
  <c r="T18" i="5"/>
  <c r="S19" i="5"/>
  <c r="T19" i="5"/>
  <c r="S20" i="5"/>
  <c r="T20" i="5"/>
  <c r="S21" i="5"/>
  <c r="T21" i="5"/>
  <c r="S22" i="5"/>
  <c r="T22" i="5"/>
  <c r="S23" i="5"/>
  <c r="T23" i="5"/>
  <c r="S24" i="5"/>
  <c r="T24" i="5"/>
  <c r="S25" i="5"/>
  <c r="T25" i="5"/>
  <c r="S26" i="5"/>
  <c r="T26" i="5"/>
  <c r="S27" i="5"/>
  <c r="T27" i="5"/>
  <c r="S28" i="5"/>
  <c r="T28" i="5"/>
  <c r="S29" i="5"/>
  <c r="T29" i="5"/>
  <c r="S30" i="5"/>
  <c r="T30" i="5"/>
  <c r="S31" i="5"/>
  <c r="T31" i="5"/>
  <c r="S32" i="5"/>
  <c r="T32" i="5"/>
  <c r="S33" i="5"/>
  <c r="T33" i="5"/>
  <c r="S34" i="5"/>
  <c r="T34" i="5"/>
  <c r="S35" i="5"/>
  <c r="T35" i="5"/>
  <c r="S36" i="5"/>
  <c r="T36" i="5"/>
  <c r="S37" i="5"/>
  <c r="T37" i="5"/>
  <c r="S38" i="5"/>
  <c r="T38" i="5"/>
  <c r="S39" i="5"/>
  <c r="T39" i="5"/>
  <c r="S40" i="5"/>
  <c r="T40" i="5"/>
  <c r="S41" i="5"/>
  <c r="T41" i="5"/>
  <c r="S42" i="5"/>
  <c r="T42" i="5"/>
  <c r="S43" i="5"/>
  <c r="T43" i="5"/>
  <c r="S44" i="5"/>
  <c r="T44" i="5"/>
  <c r="S45" i="5"/>
  <c r="T45" i="5"/>
  <c r="S46" i="5"/>
  <c r="T46" i="5"/>
  <c r="S47" i="5"/>
  <c r="T47" i="5"/>
  <c r="S48" i="5"/>
  <c r="T48" i="5"/>
  <c r="S49" i="5"/>
  <c r="T49" i="5"/>
  <c r="S50" i="5"/>
  <c r="T50" i="5"/>
  <c r="S52" i="5"/>
  <c r="T52" i="5"/>
  <c r="S53" i="5"/>
  <c r="T53" i="5"/>
  <c r="AH45" i="5"/>
  <c r="AH46" i="5"/>
  <c r="AH47" i="5"/>
  <c r="AH48" i="5"/>
  <c r="AK48" i="5" s="1"/>
  <c r="AH49" i="5"/>
  <c r="AK49" i="5" s="1"/>
  <c r="AH50" i="5"/>
  <c r="AK50" i="5" s="1"/>
  <c r="AH51" i="5"/>
  <c r="AK51" i="5" s="1"/>
  <c r="AH52" i="5"/>
  <c r="AK52" i="5" s="1"/>
  <c r="AH53" i="5"/>
  <c r="AK53" i="5" s="1"/>
  <c r="AH54" i="5"/>
  <c r="AK54" i="5" s="1"/>
  <c r="F10" i="29" l="1"/>
  <c r="F10" i="3"/>
  <c r="S54" i="5" l="1"/>
  <c r="T54" i="5"/>
  <c r="S55" i="5"/>
  <c r="T55" i="5"/>
  <c r="S56" i="5"/>
  <c r="T56" i="5"/>
  <c r="S57" i="5"/>
  <c r="T57" i="5"/>
  <c r="S58" i="5"/>
  <c r="T58" i="5"/>
  <c r="S59" i="5"/>
  <c r="T59" i="5"/>
  <c r="S60" i="5"/>
  <c r="T60" i="5"/>
  <c r="S61" i="5"/>
  <c r="T61" i="5"/>
  <c r="S62" i="5"/>
  <c r="T62" i="5"/>
  <c r="S63" i="5"/>
  <c r="T63" i="5"/>
  <c r="S64" i="5"/>
  <c r="T64" i="5"/>
  <c r="S65" i="5"/>
  <c r="T65" i="5"/>
  <c r="S66" i="5"/>
  <c r="T66" i="5"/>
  <c r="S67" i="5"/>
  <c r="T67" i="5"/>
  <c r="S68" i="5"/>
  <c r="T68" i="5"/>
  <c r="S69" i="5"/>
  <c r="T69" i="5"/>
  <c r="S70" i="5"/>
  <c r="T70" i="5"/>
  <c r="S71" i="5"/>
  <c r="T71" i="5"/>
  <c r="S72" i="5"/>
  <c r="T72" i="5"/>
  <c r="S73" i="5"/>
  <c r="T73" i="5"/>
  <c r="S74" i="5"/>
  <c r="T74" i="5"/>
  <c r="S75" i="5"/>
  <c r="T75" i="5"/>
  <c r="S76" i="5"/>
  <c r="T76" i="5"/>
  <c r="S77" i="5"/>
  <c r="T77" i="5"/>
  <c r="S79" i="5"/>
  <c r="T79" i="5"/>
  <c r="S81" i="5"/>
  <c r="T81" i="5"/>
  <c r="T82" i="5"/>
  <c r="S83" i="5"/>
  <c r="T83" i="5"/>
  <c r="S84" i="5"/>
  <c r="T84" i="5"/>
  <c r="S85" i="5"/>
  <c r="T85" i="5"/>
  <c r="S86" i="5"/>
  <c r="T86" i="5"/>
  <c r="S87" i="5"/>
  <c r="T87" i="5"/>
  <c r="S88" i="5"/>
  <c r="T88" i="5"/>
  <c r="S89" i="5"/>
  <c r="T89" i="5"/>
  <c r="S90" i="5"/>
  <c r="T90" i="5"/>
  <c r="S91" i="5"/>
  <c r="T91" i="5"/>
  <c r="S93" i="5"/>
  <c r="T93" i="5"/>
  <c r="S94" i="5"/>
  <c r="T94" i="5"/>
  <c r="S95" i="5"/>
  <c r="T95" i="5"/>
  <c r="S97" i="5"/>
  <c r="T97" i="5"/>
  <c r="S99" i="5"/>
  <c r="T99" i="5"/>
  <c r="S100" i="5"/>
  <c r="T100" i="5"/>
  <c r="S101" i="5"/>
  <c r="T101" i="5"/>
  <c r="S102" i="5"/>
  <c r="T102" i="5"/>
  <c r="S103" i="5"/>
  <c r="T103" i="5"/>
  <c r="S104" i="5"/>
  <c r="T104" i="5"/>
  <c r="S105" i="5"/>
  <c r="T105" i="5"/>
  <c r="S106" i="5"/>
  <c r="T106" i="5"/>
  <c r="S108" i="5"/>
  <c r="T108" i="5"/>
  <c r="S109" i="5"/>
  <c r="T109" i="5"/>
  <c r="G11" i="29"/>
  <c r="G12" i="29"/>
  <c r="G13" i="29"/>
  <c r="G14" i="29"/>
  <c r="G15" i="29"/>
  <c r="G16" i="29"/>
  <c r="G17" i="29"/>
  <c r="G18" i="29"/>
  <c r="G19" i="29"/>
  <c r="G20" i="29"/>
  <c r="G21" i="29"/>
  <c r="G22" i="29"/>
  <c r="H22" i="29" s="1"/>
  <c r="G23" i="29"/>
  <c r="G24" i="29"/>
  <c r="G25" i="29"/>
  <c r="G26" i="29"/>
  <c r="H26" i="29" s="1"/>
  <c r="G27" i="29"/>
  <c r="H27" i="29" s="1"/>
  <c r="G28" i="29"/>
  <c r="H28" i="29" s="1"/>
  <c r="G29" i="29"/>
  <c r="H29" i="29" s="1"/>
  <c r="G30" i="29"/>
  <c r="H30" i="29" s="1"/>
  <c r="G31" i="29"/>
  <c r="H31" i="29" s="1"/>
  <c r="G32" i="29"/>
  <c r="H32" i="29" s="1"/>
  <c r="G33" i="29"/>
  <c r="H33" i="29" s="1"/>
  <c r="G34" i="29"/>
  <c r="H34" i="29" s="1"/>
  <c r="G10" i="29"/>
  <c r="H10" i="29" s="1"/>
  <c r="H11" i="3"/>
  <c r="H12" i="3"/>
  <c r="H13" i="3"/>
  <c r="H14" i="3"/>
  <c r="H15" i="3"/>
  <c r="H16" i="3"/>
  <c r="H17" i="3"/>
  <c r="H18" i="3"/>
  <c r="H19" i="3"/>
  <c r="H20" i="3"/>
  <c r="H21" i="3"/>
  <c r="H22" i="3"/>
  <c r="H23" i="3"/>
  <c r="H24" i="3"/>
  <c r="H25" i="3"/>
  <c r="H26" i="3"/>
  <c r="H27" i="3"/>
  <c r="H28" i="3"/>
  <c r="H29" i="3"/>
  <c r="H30" i="3"/>
  <c r="H31" i="3"/>
  <c r="H32" i="3"/>
  <c r="H33" i="3"/>
  <c r="H34" i="3"/>
  <c r="H10" i="3"/>
  <c r="I10" i="3" s="1"/>
  <c r="J8" i="16"/>
  <c r="I8" i="16"/>
  <c r="C13" i="5" l="1"/>
  <c r="D13" i="5" s="1"/>
  <c r="C12" i="5" l="1"/>
  <c r="D12" i="5" s="1"/>
  <c r="C14" i="5"/>
  <c r="D14" i="5" s="1"/>
  <c r="C15" i="5"/>
  <c r="D15" i="5" s="1"/>
  <c r="C16" i="5"/>
  <c r="D16" i="5" s="1"/>
  <c r="C17" i="5"/>
  <c r="D17" i="5" s="1"/>
  <c r="C18" i="5"/>
  <c r="D18" i="5" s="1"/>
  <c r="C19" i="5"/>
  <c r="D19" i="5" s="1"/>
  <c r="C20" i="5"/>
  <c r="D20" i="5" s="1"/>
  <c r="C21" i="5"/>
  <c r="D21" i="5" s="1"/>
  <c r="C22" i="5"/>
  <c r="D22" i="5" s="1"/>
  <c r="C23" i="5"/>
  <c r="D23" i="5" s="1"/>
  <c r="C24" i="5"/>
  <c r="D24" i="5" s="1"/>
  <c r="C25" i="5"/>
  <c r="D25" i="5" s="1"/>
  <c r="C26" i="5"/>
  <c r="D26" i="5" s="1"/>
  <c r="C27" i="5"/>
  <c r="D27" i="5" s="1"/>
  <c r="C28" i="5"/>
  <c r="D28" i="5" s="1"/>
  <c r="C29" i="5"/>
  <c r="D29" i="5" s="1"/>
  <c r="C30" i="5"/>
  <c r="D30" i="5" s="1"/>
  <c r="C31" i="5"/>
  <c r="D31" i="5" s="1"/>
  <c r="C32" i="5"/>
  <c r="D32" i="5" s="1"/>
  <c r="C33" i="5"/>
  <c r="D33" i="5" s="1"/>
  <c r="C34" i="5"/>
  <c r="D34" i="5" s="1"/>
  <c r="C35" i="5"/>
  <c r="D35" i="5" s="1"/>
  <c r="C36" i="5"/>
  <c r="D36" i="5" s="1"/>
  <c r="C37" i="5"/>
  <c r="D37" i="5" s="1"/>
  <c r="C38" i="5"/>
  <c r="D38" i="5" s="1"/>
  <c r="C39" i="5"/>
  <c r="D39" i="5" s="1"/>
  <c r="C40" i="5"/>
  <c r="D40" i="5" s="1"/>
  <c r="C41" i="5"/>
  <c r="D41" i="5" s="1"/>
  <c r="C42" i="5"/>
  <c r="D42" i="5" s="1"/>
  <c r="C43" i="5"/>
  <c r="D43" i="5" s="1"/>
  <c r="C44" i="5"/>
  <c r="D44" i="5" s="1"/>
  <c r="C45" i="5"/>
  <c r="D45" i="5" s="1"/>
  <c r="C46" i="5"/>
  <c r="D46" i="5" s="1"/>
  <c r="C47" i="5"/>
  <c r="D47" i="5" s="1"/>
  <c r="C48" i="5"/>
  <c r="D48" i="5" s="1"/>
  <c r="C49" i="5"/>
  <c r="D49" i="5" s="1"/>
  <c r="C50" i="5"/>
  <c r="D50" i="5" s="1"/>
  <c r="C51" i="5"/>
  <c r="D51" i="5" s="1"/>
  <c r="C52" i="5"/>
  <c r="D52" i="5" s="1"/>
  <c r="C53" i="5"/>
  <c r="D53" i="5" s="1"/>
  <c r="C54" i="5"/>
  <c r="D54" i="5" s="1"/>
  <c r="C55" i="5"/>
  <c r="D55" i="5" s="1"/>
  <c r="C56" i="5"/>
  <c r="D56" i="5" s="1"/>
  <c r="C57" i="5"/>
  <c r="D57" i="5" s="1"/>
  <c r="C58" i="5"/>
  <c r="D58" i="5" s="1"/>
  <c r="C59" i="5"/>
  <c r="D59" i="5" s="1"/>
  <c r="C60" i="5"/>
  <c r="D60" i="5" s="1"/>
  <c r="C61" i="5"/>
  <c r="D61" i="5" s="1"/>
  <c r="C62" i="5"/>
  <c r="D62" i="5" s="1"/>
  <c r="C63" i="5"/>
  <c r="D63" i="5" s="1"/>
  <c r="C64" i="5"/>
  <c r="D64" i="5" s="1"/>
  <c r="C65" i="5"/>
  <c r="D65" i="5" s="1"/>
  <c r="C66" i="5"/>
  <c r="D66" i="5" s="1"/>
  <c r="C67" i="5"/>
  <c r="D67" i="5" s="1"/>
  <c r="C68" i="5"/>
  <c r="D68" i="5" s="1"/>
  <c r="C69" i="5"/>
  <c r="D69" i="5" s="1"/>
  <c r="C70" i="5"/>
  <c r="D70" i="5" s="1"/>
  <c r="C71" i="5"/>
  <c r="D71" i="5" s="1"/>
  <c r="C72" i="5"/>
  <c r="D72" i="5" s="1"/>
  <c r="C73" i="5"/>
  <c r="D73" i="5" s="1"/>
  <c r="C74" i="5"/>
  <c r="D74" i="5" s="1"/>
  <c r="C75" i="5"/>
  <c r="D75" i="5" s="1"/>
  <c r="C76" i="5"/>
  <c r="D76" i="5" s="1"/>
  <c r="C77" i="5"/>
  <c r="D77" i="5" s="1"/>
  <c r="C78" i="5"/>
  <c r="D78" i="5" s="1"/>
  <c r="C79" i="5"/>
  <c r="D79" i="5" s="1"/>
  <c r="C80" i="5"/>
  <c r="D80" i="5" s="1"/>
  <c r="C81" i="5"/>
  <c r="D81" i="5" s="1"/>
  <c r="C82" i="5"/>
  <c r="D82" i="5" s="1"/>
  <c r="C83" i="5"/>
  <c r="D83" i="5" s="1"/>
  <c r="C84" i="5"/>
  <c r="D84" i="5" s="1"/>
  <c r="C85" i="5"/>
  <c r="D85" i="5" s="1"/>
  <c r="C86" i="5"/>
  <c r="D86" i="5" s="1"/>
  <c r="C87" i="5"/>
  <c r="D87" i="5" s="1"/>
  <c r="C88" i="5"/>
  <c r="D88" i="5" s="1"/>
  <c r="C89" i="5"/>
  <c r="D89" i="5" s="1"/>
  <c r="C90" i="5"/>
  <c r="D90" i="5" s="1"/>
  <c r="C91" i="5"/>
  <c r="D91" i="5" s="1"/>
  <c r="C92" i="5"/>
  <c r="D92" i="5" s="1"/>
  <c r="C93" i="5"/>
  <c r="D93" i="5" s="1"/>
  <c r="C94" i="5"/>
  <c r="D94" i="5" s="1"/>
  <c r="C95" i="5"/>
  <c r="D95" i="5" s="1"/>
  <c r="C96" i="5"/>
  <c r="D96" i="5" s="1"/>
  <c r="C97" i="5"/>
  <c r="D97" i="5" s="1"/>
  <c r="C98" i="5"/>
  <c r="D98" i="5" s="1"/>
  <c r="C99" i="5"/>
  <c r="D99" i="5" s="1"/>
  <c r="C100" i="5"/>
  <c r="D100" i="5" s="1"/>
  <c r="C101" i="5"/>
  <c r="D101" i="5" s="1"/>
  <c r="C102" i="5"/>
  <c r="D102" i="5" s="1"/>
  <c r="C103" i="5"/>
  <c r="D103" i="5" s="1"/>
  <c r="C104" i="5"/>
  <c r="D104" i="5" s="1"/>
  <c r="C105" i="5"/>
  <c r="D105" i="5" s="1"/>
  <c r="C106" i="5"/>
  <c r="D106" i="5" s="1"/>
  <c r="C107" i="5"/>
  <c r="D107" i="5" s="1"/>
  <c r="C108" i="5"/>
  <c r="D108" i="5" s="1"/>
  <c r="C109" i="5"/>
  <c r="D109" i="5" s="1"/>
  <c r="AE12" i="5"/>
  <c r="AF12" i="5"/>
  <c r="AI12" i="5" s="1"/>
  <c r="AG12" i="5"/>
  <c r="AJ12" i="5" s="1"/>
  <c r="AH12" i="5"/>
  <c r="AK12" i="5" s="1"/>
  <c r="AE13" i="5"/>
  <c r="AF13" i="5"/>
  <c r="AI13" i="5" s="1"/>
  <c r="AG13" i="5"/>
  <c r="AJ13" i="5" s="1"/>
  <c r="AH13" i="5"/>
  <c r="AK13" i="5" s="1"/>
  <c r="AE14" i="5"/>
  <c r="AF14" i="5"/>
  <c r="AI14" i="5" s="1"/>
  <c r="AG14" i="5"/>
  <c r="AJ14" i="5" s="1"/>
  <c r="AH14" i="5"/>
  <c r="AK14" i="5" s="1"/>
  <c r="AE15" i="5"/>
  <c r="AF15" i="5"/>
  <c r="AI15" i="5" s="1"/>
  <c r="AG15" i="5"/>
  <c r="AJ15" i="5" s="1"/>
  <c r="AH15" i="5"/>
  <c r="AK15" i="5" s="1"/>
  <c r="AE16" i="5"/>
  <c r="AF16" i="5"/>
  <c r="AI16" i="5" s="1"/>
  <c r="AG16" i="5"/>
  <c r="AJ16" i="5" s="1"/>
  <c r="AH16" i="5"/>
  <c r="AK16" i="5" s="1"/>
  <c r="AE17" i="5"/>
  <c r="AF17" i="5"/>
  <c r="AI17" i="5" s="1"/>
  <c r="AG17" i="5"/>
  <c r="AJ17" i="5" s="1"/>
  <c r="AH17" i="5"/>
  <c r="AK17" i="5" s="1"/>
  <c r="AE18" i="5"/>
  <c r="AF18" i="5"/>
  <c r="AI18" i="5" s="1"/>
  <c r="AG18" i="5"/>
  <c r="AJ18" i="5" s="1"/>
  <c r="AH18" i="5"/>
  <c r="AK18" i="5" s="1"/>
  <c r="AE19" i="5"/>
  <c r="AF19" i="5"/>
  <c r="AI19" i="5" s="1"/>
  <c r="AG19" i="5"/>
  <c r="AJ19" i="5" s="1"/>
  <c r="AH19" i="5"/>
  <c r="AK19" i="5" s="1"/>
  <c r="AE20" i="5"/>
  <c r="AF20" i="5"/>
  <c r="AI20" i="5" s="1"/>
  <c r="AG20" i="5"/>
  <c r="AJ20" i="5" s="1"/>
  <c r="AH20" i="5"/>
  <c r="AK20" i="5" s="1"/>
  <c r="AE21" i="5"/>
  <c r="AF21" i="5"/>
  <c r="AI21" i="5" s="1"/>
  <c r="AG21" i="5"/>
  <c r="AJ21" i="5" s="1"/>
  <c r="AH21" i="5"/>
  <c r="AK21" i="5" s="1"/>
  <c r="AE22" i="5"/>
  <c r="AF22" i="5"/>
  <c r="AI22" i="5" s="1"/>
  <c r="AG22" i="5"/>
  <c r="AJ22" i="5" s="1"/>
  <c r="AH22" i="5"/>
  <c r="AK22" i="5" s="1"/>
  <c r="AE23" i="5"/>
  <c r="AF23" i="5"/>
  <c r="AI23" i="5" s="1"/>
  <c r="AG23" i="5"/>
  <c r="AJ23" i="5" s="1"/>
  <c r="AH23" i="5"/>
  <c r="AK23" i="5" s="1"/>
  <c r="AE24" i="5"/>
  <c r="AF24" i="5"/>
  <c r="AI24" i="5" s="1"/>
  <c r="AG24" i="5"/>
  <c r="AJ24" i="5" s="1"/>
  <c r="AH24" i="5"/>
  <c r="AK24" i="5" s="1"/>
  <c r="AE25" i="5"/>
  <c r="AF25" i="5"/>
  <c r="AI25" i="5" s="1"/>
  <c r="AG25" i="5"/>
  <c r="AJ25" i="5" s="1"/>
  <c r="AH25" i="5"/>
  <c r="AK25" i="5" s="1"/>
  <c r="AE26" i="5"/>
  <c r="AF26" i="5"/>
  <c r="AI26" i="5" s="1"/>
  <c r="AG26" i="5"/>
  <c r="AJ26" i="5" s="1"/>
  <c r="AH26" i="5"/>
  <c r="AK26" i="5" s="1"/>
  <c r="AE27" i="5"/>
  <c r="AF27" i="5"/>
  <c r="AI27" i="5" s="1"/>
  <c r="AG27" i="5"/>
  <c r="AJ27" i="5" s="1"/>
  <c r="AH27" i="5"/>
  <c r="AK27" i="5" s="1"/>
  <c r="AE28" i="5"/>
  <c r="AF28" i="5"/>
  <c r="AI28" i="5" s="1"/>
  <c r="AG28" i="5"/>
  <c r="AJ28" i="5" s="1"/>
  <c r="AH28" i="5"/>
  <c r="AK28" i="5" s="1"/>
  <c r="AE29" i="5"/>
  <c r="AF29" i="5"/>
  <c r="AI29" i="5" s="1"/>
  <c r="AG29" i="5"/>
  <c r="AJ29" i="5" s="1"/>
  <c r="AH29" i="5"/>
  <c r="AK29" i="5" s="1"/>
  <c r="AE30" i="5"/>
  <c r="AF30" i="5"/>
  <c r="AI30" i="5" s="1"/>
  <c r="AG30" i="5"/>
  <c r="AJ30" i="5" s="1"/>
  <c r="AH30" i="5"/>
  <c r="AK30" i="5" s="1"/>
  <c r="AE31" i="5"/>
  <c r="AF31" i="5"/>
  <c r="AI31" i="5" s="1"/>
  <c r="AG31" i="5"/>
  <c r="AJ31" i="5" s="1"/>
  <c r="AH31" i="5"/>
  <c r="AK31" i="5" s="1"/>
  <c r="AE32" i="5"/>
  <c r="AF32" i="5"/>
  <c r="AI32" i="5" s="1"/>
  <c r="AG32" i="5"/>
  <c r="AJ32" i="5" s="1"/>
  <c r="AH32" i="5"/>
  <c r="AK32" i="5" s="1"/>
  <c r="AE33" i="5"/>
  <c r="AF33" i="5"/>
  <c r="AI33" i="5" s="1"/>
  <c r="AG33" i="5"/>
  <c r="AJ33" i="5" s="1"/>
  <c r="AH33" i="5"/>
  <c r="AK33" i="5" s="1"/>
  <c r="AE34" i="5"/>
  <c r="AF34" i="5"/>
  <c r="AI34" i="5" s="1"/>
  <c r="AG34" i="5"/>
  <c r="AJ34" i="5" s="1"/>
  <c r="AH34" i="5"/>
  <c r="AK34" i="5" s="1"/>
  <c r="AE35" i="5"/>
  <c r="AF35" i="5"/>
  <c r="AI35" i="5" s="1"/>
  <c r="AG35" i="5"/>
  <c r="AJ35" i="5" s="1"/>
  <c r="AH35" i="5"/>
  <c r="AK35" i="5" s="1"/>
  <c r="AE36" i="5"/>
  <c r="AF36" i="5"/>
  <c r="AI36" i="5" s="1"/>
  <c r="AG36" i="5"/>
  <c r="AJ36" i="5" s="1"/>
  <c r="AH36" i="5"/>
  <c r="AK36" i="5" s="1"/>
  <c r="AE37" i="5"/>
  <c r="AF37" i="5"/>
  <c r="AI37" i="5" s="1"/>
  <c r="AG37" i="5"/>
  <c r="AJ37" i="5" s="1"/>
  <c r="AH37" i="5"/>
  <c r="AK37" i="5" s="1"/>
  <c r="AE38" i="5"/>
  <c r="AF38" i="5"/>
  <c r="AI38" i="5" s="1"/>
  <c r="AG38" i="5"/>
  <c r="AJ38" i="5" s="1"/>
  <c r="AH38" i="5"/>
  <c r="AK38" i="5" s="1"/>
  <c r="AE39" i="5"/>
  <c r="AF39" i="5"/>
  <c r="AI39" i="5" s="1"/>
  <c r="AG39" i="5"/>
  <c r="AJ39" i="5" s="1"/>
  <c r="AH39" i="5"/>
  <c r="AK39" i="5" s="1"/>
  <c r="AE40" i="5"/>
  <c r="AF40" i="5"/>
  <c r="AI40" i="5" s="1"/>
  <c r="AG40" i="5"/>
  <c r="AJ40" i="5" s="1"/>
  <c r="AH40" i="5"/>
  <c r="AK40" i="5" s="1"/>
  <c r="AE41" i="5"/>
  <c r="AF41" i="5"/>
  <c r="AI41" i="5" s="1"/>
  <c r="AG41" i="5"/>
  <c r="AJ41" i="5" s="1"/>
  <c r="AH41" i="5"/>
  <c r="AK41" i="5" s="1"/>
  <c r="AE42" i="5"/>
  <c r="AF42" i="5"/>
  <c r="AI42" i="5" s="1"/>
  <c r="AG42" i="5"/>
  <c r="AJ42" i="5" s="1"/>
  <c r="AH42" i="5"/>
  <c r="AK42" i="5" s="1"/>
  <c r="AE43" i="5"/>
  <c r="AF43" i="5"/>
  <c r="AI43" i="5" s="1"/>
  <c r="AG43" i="5"/>
  <c r="AJ43" i="5" s="1"/>
  <c r="AH43" i="5"/>
  <c r="AK43" i="5" s="1"/>
  <c r="AE44" i="5"/>
  <c r="AF44" i="5"/>
  <c r="AI44" i="5" s="1"/>
  <c r="AG44" i="5"/>
  <c r="AJ44" i="5" s="1"/>
  <c r="AH44" i="5"/>
  <c r="AK44" i="5" s="1"/>
  <c r="AE45" i="5"/>
  <c r="AF45" i="5"/>
  <c r="AI45" i="5" s="1"/>
  <c r="AG45" i="5"/>
  <c r="AJ45" i="5" s="1"/>
  <c r="AK45" i="5"/>
  <c r="AE46" i="5"/>
  <c r="AF46" i="5"/>
  <c r="AI46" i="5" s="1"/>
  <c r="AG46" i="5"/>
  <c r="AJ46" i="5" s="1"/>
  <c r="AK46" i="5"/>
  <c r="AE47" i="5"/>
  <c r="AF47" i="5"/>
  <c r="AI47" i="5" s="1"/>
  <c r="AG47" i="5"/>
  <c r="AJ47" i="5" s="1"/>
  <c r="AK47" i="5"/>
  <c r="AE48" i="5"/>
  <c r="AF48" i="5"/>
  <c r="AI48" i="5" s="1"/>
  <c r="AG48" i="5"/>
  <c r="AJ48" i="5" s="1"/>
  <c r="AE49" i="5"/>
  <c r="AF49" i="5"/>
  <c r="AI49" i="5" s="1"/>
  <c r="AG49" i="5"/>
  <c r="AJ49" i="5" s="1"/>
  <c r="AE50" i="5"/>
  <c r="AF50" i="5"/>
  <c r="AI50" i="5" s="1"/>
  <c r="AG50" i="5"/>
  <c r="AJ50" i="5" s="1"/>
  <c r="AE51" i="5"/>
  <c r="AF51" i="5"/>
  <c r="AI51" i="5" s="1"/>
  <c r="AG51" i="5"/>
  <c r="AJ51" i="5" s="1"/>
  <c r="AE52" i="5"/>
  <c r="AF52" i="5"/>
  <c r="AI52" i="5" s="1"/>
  <c r="AG52" i="5"/>
  <c r="AJ52" i="5" s="1"/>
  <c r="AE53" i="5"/>
  <c r="AF53" i="5"/>
  <c r="AI53" i="5" s="1"/>
  <c r="AG53" i="5"/>
  <c r="AJ53" i="5" s="1"/>
  <c r="AE54" i="5"/>
  <c r="AF54" i="5"/>
  <c r="AI54" i="5" s="1"/>
  <c r="AG54" i="5"/>
  <c r="AJ54" i="5" s="1"/>
  <c r="AE55" i="5"/>
  <c r="AF55" i="5"/>
  <c r="AI55" i="5" s="1"/>
  <c r="AG55" i="5"/>
  <c r="AJ55" i="5" s="1"/>
  <c r="AH55" i="5"/>
  <c r="AK55" i="5" s="1"/>
  <c r="AE56" i="5"/>
  <c r="AF56" i="5"/>
  <c r="AI56" i="5" s="1"/>
  <c r="AG56" i="5"/>
  <c r="AJ56" i="5" s="1"/>
  <c r="AH56" i="5"/>
  <c r="AK56" i="5" s="1"/>
  <c r="AE57" i="5"/>
  <c r="AF57" i="5"/>
  <c r="AI57" i="5" s="1"/>
  <c r="AG57" i="5"/>
  <c r="AJ57" i="5" s="1"/>
  <c r="AH57" i="5"/>
  <c r="AK57" i="5" s="1"/>
  <c r="AE58" i="5"/>
  <c r="AF58" i="5"/>
  <c r="AI58" i="5" s="1"/>
  <c r="AG58" i="5"/>
  <c r="AJ58" i="5" s="1"/>
  <c r="AH58" i="5"/>
  <c r="AK58" i="5" s="1"/>
  <c r="AE59" i="5"/>
  <c r="AF59" i="5"/>
  <c r="AI59" i="5" s="1"/>
  <c r="AG59" i="5"/>
  <c r="AJ59" i="5" s="1"/>
  <c r="AH59" i="5"/>
  <c r="AK59" i="5" s="1"/>
  <c r="AE60" i="5"/>
  <c r="AF60" i="5"/>
  <c r="AI60" i="5" s="1"/>
  <c r="AG60" i="5"/>
  <c r="AJ60" i="5" s="1"/>
  <c r="AH60" i="5"/>
  <c r="AK60" i="5" s="1"/>
  <c r="AE61" i="5"/>
  <c r="AF61" i="5"/>
  <c r="AI61" i="5" s="1"/>
  <c r="AG61" i="5"/>
  <c r="AJ61" i="5" s="1"/>
  <c r="AH61" i="5"/>
  <c r="AK61" i="5" s="1"/>
  <c r="AE62" i="5"/>
  <c r="AF62" i="5"/>
  <c r="AI62" i="5" s="1"/>
  <c r="AG62" i="5"/>
  <c r="AJ62" i="5" s="1"/>
  <c r="AH62" i="5"/>
  <c r="AK62" i="5" s="1"/>
  <c r="AE63" i="5"/>
  <c r="AF63" i="5"/>
  <c r="AI63" i="5" s="1"/>
  <c r="AG63" i="5"/>
  <c r="AJ63" i="5" s="1"/>
  <c r="AH63" i="5"/>
  <c r="AK63" i="5" s="1"/>
  <c r="AE64" i="5"/>
  <c r="AF64" i="5"/>
  <c r="AI64" i="5" s="1"/>
  <c r="AG64" i="5"/>
  <c r="AJ64" i="5" s="1"/>
  <c r="AH64" i="5"/>
  <c r="AK64" i="5" s="1"/>
  <c r="AE65" i="5"/>
  <c r="AF65" i="5"/>
  <c r="AI65" i="5" s="1"/>
  <c r="AG65" i="5"/>
  <c r="AJ65" i="5" s="1"/>
  <c r="AH65" i="5"/>
  <c r="AK65" i="5" s="1"/>
  <c r="AE66" i="5"/>
  <c r="AF66" i="5"/>
  <c r="AI66" i="5" s="1"/>
  <c r="AG66" i="5"/>
  <c r="AJ66" i="5" s="1"/>
  <c r="AH66" i="5"/>
  <c r="AK66" i="5" s="1"/>
  <c r="AE67" i="5"/>
  <c r="AF67" i="5"/>
  <c r="AI67" i="5" s="1"/>
  <c r="AG67" i="5"/>
  <c r="AJ67" i="5" s="1"/>
  <c r="AH67" i="5"/>
  <c r="AK67" i="5" s="1"/>
  <c r="AE68" i="5"/>
  <c r="AF68" i="5"/>
  <c r="AI68" i="5" s="1"/>
  <c r="AG68" i="5"/>
  <c r="AJ68" i="5" s="1"/>
  <c r="AH68" i="5"/>
  <c r="AK68" i="5" s="1"/>
  <c r="AE69" i="5"/>
  <c r="AF69" i="5"/>
  <c r="AI69" i="5" s="1"/>
  <c r="AG69" i="5"/>
  <c r="AJ69" i="5" s="1"/>
  <c r="AH69" i="5"/>
  <c r="AK69" i="5" s="1"/>
  <c r="AE70" i="5"/>
  <c r="AF70" i="5"/>
  <c r="AI70" i="5" s="1"/>
  <c r="AG70" i="5"/>
  <c r="AJ70" i="5" s="1"/>
  <c r="AH70" i="5"/>
  <c r="AK70" i="5" s="1"/>
  <c r="AE71" i="5"/>
  <c r="AF71" i="5"/>
  <c r="AI71" i="5" s="1"/>
  <c r="AG71" i="5"/>
  <c r="AJ71" i="5" s="1"/>
  <c r="AH71" i="5"/>
  <c r="AK71" i="5" s="1"/>
  <c r="AE72" i="5"/>
  <c r="AF72" i="5"/>
  <c r="AI72" i="5" s="1"/>
  <c r="AG72" i="5"/>
  <c r="AJ72" i="5" s="1"/>
  <c r="AH72" i="5"/>
  <c r="AK72" i="5" s="1"/>
  <c r="AE73" i="5"/>
  <c r="AF73" i="5"/>
  <c r="AI73" i="5" s="1"/>
  <c r="AG73" i="5"/>
  <c r="AJ73" i="5" s="1"/>
  <c r="AH73" i="5"/>
  <c r="AK73" i="5" s="1"/>
  <c r="AE74" i="5"/>
  <c r="AF74" i="5"/>
  <c r="AI74" i="5" s="1"/>
  <c r="AG74" i="5"/>
  <c r="AJ74" i="5" s="1"/>
  <c r="AH74" i="5"/>
  <c r="AK74" i="5" s="1"/>
  <c r="AE75" i="5"/>
  <c r="AF75" i="5"/>
  <c r="AI75" i="5" s="1"/>
  <c r="AG75" i="5"/>
  <c r="AJ75" i="5" s="1"/>
  <c r="AH75" i="5"/>
  <c r="AK75" i="5" s="1"/>
  <c r="AE76" i="5"/>
  <c r="AF76" i="5"/>
  <c r="AI76" i="5" s="1"/>
  <c r="AG76" i="5"/>
  <c r="AJ76" i="5" s="1"/>
  <c r="AH76" i="5"/>
  <c r="AK76" i="5" s="1"/>
  <c r="AE77" i="5"/>
  <c r="AF77" i="5"/>
  <c r="AI77" i="5" s="1"/>
  <c r="AG77" i="5"/>
  <c r="AJ77" i="5" s="1"/>
  <c r="AH77" i="5"/>
  <c r="AK77" i="5" s="1"/>
  <c r="AE78" i="5"/>
  <c r="AF78" i="5"/>
  <c r="AI78" i="5" s="1"/>
  <c r="AG78" i="5"/>
  <c r="AJ78" i="5" s="1"/>
  <c r="AH78" i="5"/>
  <c r="AK78" i="5" s="1"/>
  <c r="AE79" i="5"/>
  <c r="AF79" i="5"/>
  <c r="AI79" i="5" s="1"/>
  <c r="AG79" i="5"/>
  <c r="AJ79" i="5" s="1"/>
  <c r="AH79" i="5"/>
  <c r="AK79" i="5" s="1"/>
  <c r="AE80" i="5"/>
  <c r="AF80" i="5"/>
  <c r="AI80" i="5" s="1"/>
  <c r="AG80" i="5"/>
  <c r="AJ80" i="5" s="1"/>
  <c r="AH80" i="5"/>
  <c r="AK80" i="5" s="1"/>
  <c r="AE81" i="5"/>
  <c r="AF81" i="5"/>
  <c r="AI81" i="5" s="1"/>
  <c r="AG81" i="5"/>
  <c r="AJ81" i="5" s="1"/>
  <c r="AH81" i="5"/>
  <c r="AK81" i="5" s="1"/>
  <c r="AE82" i="5"/>
  <c r="AF82" i="5"/>
  <c r="AI82" i="5" s="1"/>
  <c r="AG82" i="5"/>
  <c r="AJ82" i="5" s="1"/>
  <c r="AH82" i="5"/>
  <c r="AK82" i="5" s="1"/>
  <c r="AE83" i="5"/>
  <c r="AF83" i="5"/>
  <c r="AI83" i="5" s="1"/>
  <c r="AG83" i="5"/>
  <c r="AJ83" i="5" s="1"/>
  <c r="AH83" i="5"/>
  <c r="AK83" i="5" s="1"/>
  <c r="AE84" i="5"/>
  <c r="AF84" i="5"/>
  <c r="AI84" i="5" s="1"/>
  <c r="AG84" i="5"/>
  <c r="AJ84" i="5" s="1"/>
  <c r="AH84" i="5"/>
  <c r="AK84" i="5" s="1"/>
  <c r="AE85" i="5"/>
  <c r="AF85" i="5"/>
  <c r="AI85" i="5" s="1"/>
  <c r="AG85" i="5"/>
  <c r="AJ85" i="5" s="1"/>
  <c r="AH85" i="5"/>
  <c r="AK85" i="5" s="1"/>
  <c r="AE86" i="5"/>
  <c r="AF86" i="5"/>
  <c r="AI86" i="5" s="1"/>
  <c r="AG86" i="5"/>
  <c r="AJ86" i="5" s="1"/>
  <c r="AH86" i="5"/>
  <c r="AK86" i="5" s="1"/>
  <c r="AE87" i="5"/>
  <c r="AF87" i="5"/>
  <c r="AI87" i="5" s="1"/>
  <c r="AG87" i="5"/>
  <c r="AJ87" i="5" s="1"/>
  <c r="AH87" i="5"/>
  <c r="AK87" i="5" s="1"/>
  <c r="AE88" i="5"/>
  <c r="AF88" i="5"/>
  <c r="AI88" i="5" s="1"/>
  <c r="AG88" i="5"/>
  <c r="AJ88" i="5" s="1"/>
  <c r="AH88" i="5"/>
  <c r="AK88" i="5" s="1"/>
  <c r="AE89" i="5"/>
  <c r="AF89" i="5"/>
  <c r="AI89" i="5" s="1"/>
  <c r="AG89" i="5"/>
  <c r="AJ89" i="5" s="1"/>
  <c r="AH89" i="5"/>
  <c r="AK89" i="5" s="1"/>
  <c r="AE90" i="5"/>
  <c r="AF90" i="5"/>
  <c r="AI90" i="5" s="1"/>
  <c r="AG90" i="5"/>
  <c r="AJ90" i="5" s="1"/>
  <c r="AH90" i="5"/>
  <c r="AK90" i="5" s="1"/>
  <c r="AE91" i="5"/>
  <c r="AF91" i="5"/>
  <c r="AI91" i="5" s="1"/>
  <c r="AG91" i="5"/>
  <c r="AJ91" i="5" s="1"/>
  <c r="AH91" i="5"/>
  <c r="AK91" i="5" s="1"/>
  <c r="AE92" i="5"/>
  <c r="AF92" i="5"/>
  <c r="AI92" i="5" s="1"/>
  <c r="AG92" i="5"/>
  <c r="AJ92" i="5" s="1"/>
  <c r="AH92" i="5"/>
  <c r="AK92" i="5" s="1"/>
  <c r="AE93" i="5"/>
  <c r="AF93" i="5"/>
  <c r="AI93" i="5" s="1"/>
  <c r="AG93" i="5"/>
  <c r="AJ93" i="5" s="1"/>
  <c r="AH93" i="5"/>
  <c r="AK93" i="5" s="1"/>
  <c r="AE94" i="5"/>
  <c r="AF94" i="5"/>
  <c r="AI94" i="5" s="1"/>
  <c r="AG94" i="5"/>
  <c r="AJ94" i="5" s="1"/>
  <c r="AH94" i="5"/>
  <c r="AK94" i="5" s="1"/>
  <c r="AE95" i="5"/>
  <c r="AF95" i="5"/>
  <c r="AI95" i="5" s="1"/>
  <c r="AG95" i="5"/>
  <c r="AJ95" i="5" s="1"/>
  <c r="AH95" i="5"/>
  <c r="AK95" i="5" s="1"/>
  <c r="AE96" i="5"/>
  <c r="AF96" i="5"/>
  <c r="AI96" i="5" s="1"/>
  <c r="AG96" i="5"/>
  <c r="AJ96" i="5" s="1"/>
  <c r="AH96" i="5"/>
  <c r="AK96" i="5" s="1"/>
  <c r="AE97" i="5"/>
  <c r="AF97" i="5"/>
  <c r="AI97" i="5" s="1"/>
  <c r="AG97" i="5"/>
  <c r="AJ97" i="5" s="1"/>
  <c r="AH97" i="5"/>
  <c r="AK97" i="5" s="1"/>
  <c r="AE98" i="5"/>
  <c r="AF98" i="5"/>
  <c r="AI98" i="5" s="1"/>
  <c r="AG98" i="5"/>
  <c r="AJ98" i="5" s="1"/>
  <c r="AH98" i="5"/>
  <c r="AK98" i="5" s="1"/>
  <c r="AE99" i="5"/>
  <c r="AF99" i="5"/>
  <c r="AI99" i="5" s="1"/>
  <c r="AG99" i="5"/>
  <c r="AJ99" i="5" s="1"/>
  <c r="AH99" i="5"/>
  <c r="AK99" i="5" s="1"/>
  <c r="AE100" i="5"/>
  <c r="AF100" i="5"/>
  <c r="AI100" i="5" s="1"/>
  <c r="AG100" i="5"/>
  <c r="AJ100" i="5" s="1"/>
  <c r="AH100" i="5"/>
  <c r="AK100" i="5" s="1"/>
  <c r="AE101" i="5"/>
  <c r="AF101" i="5"/>
  <c r="AI101" i="5" s="1"/>
  <c r="AG101" i="5"/>
  <c r="AJ101" i="5" s="1"/>
  <c r="AH101" i="5"/>
  <c r="AK101" i="5" s="1"/>
  <c r="AE102" i="5"/>
  <c r="AF102" i="5"/>
  <c r="AI102" i="5" s="1"/>
  <c r="AG102" i="5"/>
  <c r="AJ102" i="5" s="1"/>
  <c r="AH102" i="5"/>
  <c r="AK102" i="5" s="1"/>
  <c r="AE103" i="5"/>
  <c r="AF103" i="5"/>
  <c r="AI103" i="5" s="1"/>
  <c r="AG103" i="5"/>
  <c r="AJ103" i="5" s="1"/>
  <c r="AH103" i="5"/>
  <c r="AK103" i="5" s="1"/>
  <c r="AE104" i="5"/>
  <c r="AF104" i="5"/>
  <c r="AI104" i="5" s="1"/>
  <c r="AG104" i="5"/>
  <c r="AJ104" i="5" s="1"/>
  <c r="AH104" i="5"/>
  <c r="AK104" i="5" s="1"/>
  <c r="AE105" i="5"/>
  <c r="AF105" i="5"/>
  <c r="AI105" i="5" s="1"/>
  <c r="AG105" i="5"/>
  <c r="AJ105" i="5" s="1"/>
  <c r="AH105" i="5"/>
  <c r="AK105" i="5" s="1"/>
  <c r="AE106" i="5"/>
  <c r="AF106" i="5"/>
  <c r="AI106" i="5" s="1"/>
  <c r="AG106" i="5"/>
  <c r="AJ106" i="5" s="1"/>
  <c r="AH106" i="5"/>
  <c r="AK106" i="5" s="1"/>
  <c r="AE107" i="5"/>
  <c r="AF107" i="5"/>
  <c r="AI107" i="5" s="1"/>
  <c r="AG107" i="5"/>
  <c r="AJ107" i="5" s="1"/>
  <c r="AH107" i="5"/>
  <c r="AK107" i="5" s="1"/>
  <c r="AE108" i="5"/>
  <c r="AF108" i="5"/>
  <c r="AI108" i="5" s="1"/>
  <c r="AG108" i="5"/>
  <c r="AJ108" i="5" s="1"/>
  <c r="AH108" i="5"/>
  <c r="AK108" i="5" s="1"/>
  <c r="AE109" i="5"/>
  <c r="AF109" i="5"/>
  <c r="AI109" i="5" s="1"/>
  <c r="AG109" i="5"/>
  <c r="AJ109" i="5" s="1"/>
  <c r="AH109" i="5"/>
  <c r="AK109" i="5" s="1"/>
  <c r="B107" i="5" l="1"/>
  <c r="E107" i="5" s="1"/>
  <c r="B101" i="5"/>
  <c r="E101" i="5" s="1"/>
  <c r="B51" i="5"/>
  <c r="E51" i="5" s="1"/>
  <c r="B50" i="5"/>
  <c r="E50" i="5" s="1"/>
  <c r="B104" i="5"/>
  <c r="E104" i="5" s="1"/>
  <c r="B99" i="5"/>
  <c r="E99" i="5" s="1"/>
  <c r="B91" i="5"/>
  <c r="E91" i="5" s="1"/>
  <c r="B85" i="5"/>
  <c r="E85" i="5" s="1"/>
  <c r="B77" i="5"/>
  <c r="E77" i="5" s="1"/>
  <c r="B70" i="5"/>
  <c r="E70" i="5" s="1"/>
  <c r="B63" i="5"/>
  <c r="E63" i="5" s="1"/>
  <c r="B55" i="5"/>
  <c r="E55" i="5" s="1"/>
  <c r="B47" i="5"/>
  <c r="E47" i="5" s="1"/>
  <c r="B42" i="5"/>
  <c r="E42" i="5" s="1"/>
  <c r="B35" i="5"/>
  <c r="E35" i="5" s="1"/>
  <c r="B28" i="5"/>
  <c r="E28" i="5" s="1"/>
  <c r="B22" i="5"/>
  <c r="E22" i="5" s="1"/>
  <c r="B15" i="5"/>
  <c r="E15" i="5" s="1"/>
  <c r="B103" i="5"/>
  <c r="E103" i="5" s="1"/>
  <c r="B98" i="5"/>
  <c r="E98" i="5" s="1"/>
  <c r="B90" i="5"/>
  <c r="E90" i="5" s="1"/>
  <c r="B84" i="5"/>
  <c r="E84" i="5" s="1"/>
  <c r="B76" i="5"/>
  <c r="E76" i="5" s="1"/>
  <c r="B69" i="5"/>
  <c r="E69" i="5" s="1"/>
  <c r="B62" i="5"/>
  <c r="E62" i="5" s="1"/>
  <c r="B54" i="5"/>
  <c r="E54" i="5" s="1"/>
  <c r="B46" i="5"/>
  <c r="E46" i="5" s="1"/>
  <c r="B41" i="5"/>
  <c r="E41" i="5" s="1"/>
  <c r="B34" i="5"/>
  <c r="E34" i="5" s="1"/>
  <c r="B27" i="5"/>
  <c r="E27" i="5" s="1"/>
  <c r="B21" i="5"/>
  <c r="E21" i="5" s="1"/>
  <c r="B14" i="5"/>
  <c r="E14" i="5" s="1"/>
  <c r="B102" i="5"/>
  <c r="E102" i="5" s="1"/>
  <c r="B97" i="5"/>
  <c r="E97" i="5" s="1"/>
  <c r="B83" i="5"/>
  <c r="E83" i="5" s="1"/>
  <c r="B75" i="5"/>
  <c r="E75" i="5" s="1"/>
  <c r="B61" i="5"/>
  <c r="E61" i="5" s="1"/>
  <c r="B53" i="5"/>
  <c r="E53" i="5" s="1"/>
  <c r="B45" i="5"/>
  <c r="E45" i="5" s="1"/>
  <c r="B40" i="5"/>
  <c r="E40" i="5" s="1"/>
  <c r="B33" i="5"/>
  <c r="E33" i="5" s="1"/>
  <c r="B26" i="5"/>
  <c r="E26" i="5" s="1"/>
  <c r="B13" i="5"/>
  <c r="E13" i="5" s="1"/>
  <c r="B89" i="5"/>
  <c r="E89" i="5" s="1"/>
  <c r="B44" i="5"/>
  <c r="E44" i="5" s="1"/>
  <c r="B109" i="5"/>
  <c r="E109" i="5" s="1"/>
  <c r="B96" i="5"/>
  <c r="E96" i="5" s="1"/>
  <c r="B82" i="5"/>
  <c r="E82" i="5" s="1"/>
  <c r="B74" i="5"/>
  <c r="E74" i="5" s="1"/>
  <c r="B60" i="5"/>
  <c r="E60" i="5" s="1"/>
  <c r="B52" i="5"/>
  <c r="E52" i="5" s="1"/>
  <c r="B39" i="5"/>
  <c r="E39" i="5" s="1"/>
  <c r="B20" i="5"/>
  <c r="E20" i="5" s="1"/>
  <c r="B88" i="5"/>
  <c r="E88" i="5" s="1"/>
  <c r="B95" i="5"/>
  <c r="E95" i="5" s="1"/>
  <c r="B81" i="5"/>
  <c r="E81" i="5" s="1"/>
  <c r="B59" i="5"/>
  <c r="E59" i="5" s="1"/>
  <c r="B43" i="5"/>
  <c r="E43" i="5" s="1"/>
  <c r="B38" i="5"/>
  <c r="E38" i="5" s="1"/>
  <c r="B19" i="5"/>
  <c r="E19" i="5" s="1"/>
  <c r="B32" i="5"/>
  <c r="E32" i="5" s="1"/>
  <c r="B94" i="5"/>
  <c r="E94" i="5" s="1"/>
  <c r="B80" i="5"/>
  <c r="E80" i="5" s="1"/>
  <c r="B66" i="5"/>
  <c r="E66" i="5" s="1"/>
  <c r="B58" i="5"/>
  <c r="E58" i="5" s="1"/>
  <c r="B25" i="5"/>
  <c r="E25" i="5" s="1"/>
  <c r="B73" i="5"/>
  <c r="E73" i="5" s="1"/>
  <c r="B31" i="5"/>
  <c r="E31" i="5" s="1"/>
  <c r="B106" i="5"/>
  <c r="E106" i="5" s="1"/>
  <c r="B100" i="5"/>
  <c r="E100" i="5" s="1"/>
  <c r="B93" i="5"/>
  <c r="E93" i="5" s="1"/>
  <c r="B87" i="5"/>
  <c r="E87" i="5" s="1"/>
  <c r="B79" i="5"/>
  <c r="E79" i="5" s="1"/>
  <c r="B72" i="5"/>
  <c r="E72" i="5" s="1"/>
  <c r="B65" i="5"/>
  <c r="E65" i="5" s="1"/>
  <c r="B57" i="5"/>
  <c r="E57" i="5" s="1"/>
  <c r="B49" i="5"/>
  <c r="E49" i="5" s="1"/>
  <c r="B37" i="5"/>
  <c r="E37" i="5" s="1"/>
  <c r="B30" i="5"/>
  <c r="E30" i="5" s="1"/>
  <c r="B24" i="5"/>
  <c r="E24" i="5" s="1"/>
  <c r="B17" i="5"/>
  <c r="E17" i="5" s="1"/>
  <c r="B68" i="5"/>
  <c r="E68" i="5" s="1"/>
  <c r="B18" i="5"/>
  <c r="E18" i="5" s="1"/>
  <c r="B105" i="5"/>
  <c r="E105" i="5" s="1"/>
  <c r="B92" i="5"/>
  <c r="E92" i="5" s="1"/>
  <c r="B86" i="5"/>
  <c r="E86" i="5" s="1"/>
  <c r="B78" i="5"/>
  <c r="E78" i="5" s="1"/>
  <c r="B71" i="5"/>
  <c r="E71" i="5" s="1"/>
  <c r="B64" i="5"/>
  <c r="E64" i="5" s="1"/>
  <c r="B56" i="5"/>
  <c r="E56" i="5" s="1"/>
  <c r="B48" i="5"/>
  <c r="E48" i="5" s="1"/>
  <c r="B36" i="5"/>
  <c r="E36" i="5" s="1"/>
  <c r="B29" i="5"/>
  <c r="E29" i="5" s="1"/>
  <c r="B23" i="5"/>
  <c r="E23" i="5" s="1"/>
  <c r="B16" i="5"/>
  <c r="E16" i="5" s="1"/>
  <c r="B108" i="5"/>
  <c r="E108" i="5" s="1"/>
  <c r="B67" i="5"/>
  <c r="E67" i="5" s="1"/>
  <c r="B12" i="5"/>
  <c r="E12" i="5" l="1"/>
  <c r="F34" i="29"/>
  <c r="E34" i="29"/>
  <c r="D34" i="29"/>
  <c r="C34" i="29"/>
  <c r="B34" i="29"/>
  <c r="F33" i="29"/>
  <c r="E33" i="29"/>
  <c r="D33" i="29"/>
  <c r="C33" i="29"/>
  <c r="B33" i="29"/>
  <c r="F32" i="29"/>
  <c r="E32" i="29"/>
  <c r="D32" i="29"/>
  <c r="C32" i="29"/>
  <c r="B32" i="29"/>
  <c r="F31" i="29"/>
  <c r="E31" i="29"/>
  <c r="D31" i="29"/>
  <c r="C31" i="29"/>
  <c r="B31" i="29"/>
  <c r="F30" i="29"/>
  <c r="E30" i="29"/>
  <c r="D30" i="29"/>
  <c r="C30" i="29"/>
  <c r="B30" i="29"/>
  <c r="F29" i="29"/>
  <c r="E29" i="29"/>
  <c r="D29" i="29"/>
  <c r="C29" i="29"/>
  <c r="B29" i="29"/>
  <c r="F28" i="29"/>
  <c r="E28" i="29"/>
  <c r="D28" i="29"/>
  <c r="C28" i="29"/>
  <c r="B28" i="29"/>
  <c r="F27" i="29"/>
  <c r="E27" i="29"/>
  <c r="D27" i="29"/>
  <c r="C27" i="29"/>
  <c r="B27" i="29"/>
  <c r="F26" i="29"/>
  <c r="E26" i="29"/>
  <c r="D26" i="29"/>
  <c r="C26" i="29"/>
  <c r="B26" i="29"/>
  <c r="F25" i="29"/>
  <c r="H25" i="29" s="1"/>
  <c r="E25" i="29"/>
  <c r="D25" i="29"/>
  <c r="C25" i="29"/>
  <c r="B25" i="29"/>
  <c r="F24" i="29"/>
  <c r="H24" i="29" s="1"/>
  <c r="E24" i="29"/>
  <c r="D24" i="29"/>
  <c r="C24" i="29"/>
  <c r="B24" i="29"/>
  <c r="F23" i="29"/>
  <c r="H23" i="29" s="1"/>
  <c r="E23" i="29"/>
  <c r="D23" i="29"/>
  <c r="C23" i="29"/>
  <c r="B23" i="29"/>
  <c r="F22" i="29"/>
  <c r="E22" i="29"/>
  <c r="D22" i="29"/>
  <c r="C22" i="29"/>
  <c r="B22" i="29"/>
  <c r="F21" i="29"/>
  <c r="H21" i="29" s="1"/>
  <c r="E21" i="29"/>
  <c r="D21" i="29"/>
  <c r="C21" i="29"/>
  <c r="B21" i="29"/>
  <c r="F20" i="29"/>
  <c r="H20" i="29" s="1"/>
  <c r="E20" i="29"/>
  <c r="D20" i="29"/>
  <c r="C20" i="29"/>
  <c r="B20" i="29"/>
  <c r="F19" i="29"/>
  <c r="H19" i="29" s="1"/>
  <c r="E19" i="29"/>
  <c r="D19" i="29"/>
  <c r="C19" i="29"/>
  <c r="B19" i="29"/>
  <c r="F18" i="29"/>
  <c r="H18" i="29" s="1"/>
  <c r="E18" i="29"/>
  <c r="D18" i="29"/>
  <c r="C18" i="29"/>
  <c r="B18" i="29"/>
  <c r="F17" i="29"/>
  <c r="H17" i="29" s="1"/>
  <c r="E17" i="29"/>
  <c r="D17" i="29"/>
  <c r="C17" i="29"/>
  <c r="B17" i="29"/>
  <c r="F16" i="29"/>
  <c r="H16" i="29" s="1"/>
  <c r="E16" i="29"/>
  <c r="D16" i="29"/>
  <c r="C16" i="29"/>
  <c r="B16" i="29"/>
  <c r="F15" i="29"/>
  <c r="H15" i="29" s="1"/>
  <c r="E15" i="29"/>
  <c r="D15" i="29"/>
  <c r="C15" i="29"/>
  <c r="B15" i="29"/>
  <c r="F14" i="29"/>
  <c r="H14" i="29" s="1"/>
  <c r="E14" i="29"/>
  <c r="D14" i="29"/>
  <c r="C14" i="29"/>
  <c r="B14" i="29"/>
  <c r="F13" i="29"/>
  <c r="H13" i="29" s="1"/>
  <c r="E13" i="29"/>
  <c r="D13" i="29"/>
  <c r="C13" i="29"/>
  <c r="B13" i="29"/>
  <c r="F12" i="29"/>
  <c r="H12" i="29" s="1"/>
  <c r="E12" i="29"/>
  <c r="D12" i="29"/>
  <c r="C12" i="29"/>
  <c r="B12" i="29"/>
  <c r="F11" i="29"/>
  <c r="H11" i="29" s="1"/>
  <c r="E11" i="29"/>
  <c r="D11" i="29"/>
  <c r="C11" i="29"/>
  <c r="B11" i="29"/>
  <c r="E10" i="29"/>
  <c r="D10" i="29"/>
  <c r="C10" i="29"/>
  <c r="B10" i="29"/>
  <c r="AL9" i="29"/>
  <c r="AK9" i="29"/>
  <c r="AJ9" i="29"/>
  <c r="AI9" i="29"/>
  <c r="AH9" i="29"/>
  <c r="AG9" i="29"/>
  <c r="AF9" i="29"/>
  <c r="AE9" i="29"/>
  <c r="AD9" i="29"/>
  <c r="AC9" i="29"/>
  <c r="AB9" i="29"/>
  <c r="AA9" i="29"/>
  <c r="Z9" i="29"/>
  <c r="Y9" i="29"/>
  <c r="X9" i="29"/>
  <c r="W9" i="29"/>
  <c r="V9" i="29"/>
  <c r="U9" i="29"/>
  <c r="T9" i="29"/>
  <c r="S9" i="29"/>
  <c r="R9" i="29"/>
  <c r="Q9" i="29"/>
  <c r="P9" i="29"/>
  <c r="O9" i="29"/>
  <c r="N9" i="29"/>
  <c r="M9" i="29"/>
  <c r="L9" i="29"/>
  <c r="K9" i="29"/>
  <c r="J9" i="29"/>
  <c r="I9" i="29"/>
  <c r="A10" i="28"/>
  <c r="A16" i="28" s="1"/>
  <c r="H39" i="28"/>
  <c r="G39" i="28"/>
  <c r="F39" i="28"/>
  <c r="H38" i="28"/>
  <c r="G38" i="28"/>
  <c r="F38" i="28"/>
  <c r="H37" i="28"/>
  <c r="G37" i="28"/>
  <c r="F37" i="28"/>
  <c r="H36" i="28"/>
  <c r="G36" i="28"/>
  <c r="F36" i="28"/>
  <c r="H35" i="28"/>
  <c r="G35" i="28"/>
  <c r="F35" i="28"/>
  <c r="H34" i="28"/>
  <c r="G34" i="28"/>
  <c r="F34" i="28"/>
  <c r="H33" i="28"/>
  <c r="G33" i="28"/>
  <c r="F33" i="28"/>
  <c r="H32" i="28"/>
  <c r="G32" i="28"/>
  <c r="F32" i="28"/>
  <c r="H31" i="28"/>
  <c r="G31" i="28"/>
  <c r="F31" i="28"/>
  <c r="H30" i="28"/>
  <c r="G30" i="28"/>
  <c r="F30" i="28"/>
  <c r="H29" i="28"/>
  <c r="G29" i="28"/>
  <c r="F29" i="28"/>
  <c r="H28" i="28"/>
  <c r="G28" i="28"/>
  <c r="F28" i="28"/>
  <c r="H27" i="28"/>
  <c r="G27" i="28"/>
  <c r="F27" i="28"/>
  <c r="H26" i="28"/>
  <c r="G26" i="28"/>
  <c r="F26" i="28"/>
  <c r="H25" i="28"/>
  <c r="G25" i="28"/>
  <c r="F25" i="28"/>
  <c r="H24" i="28"/>
  <c r="G24" i="28"/>
  <c r="F24" i="28"/>
  <c r="H23" i="28"/>
  <c r="G23" i="28"/>
  <c r="F23" i="28"/>
  <c r="H22" i="28"/>
  <c r="G22" i="28"/>
  <c r="F22" i="28"/>
  <c r="H21" i="28"/>
  <c r="G21" i="28"/>
  <c r="F21" i="28"/>
  <c r="H20" i="28"/>
  <c r="G20" i="28"/>
  <c r="F20" i="28"/>
  <c r="H19" i="28"/>
  <c r="G19" i="28"/>
  <c r="F19" i="28"/>
  <c r="H18" i="28"/>
  <c r="G18" i="28"/>
  <c r="F18" i="28"/>
  <c r="H17" i="28"/>
  <c r="G17" i="28"/>
  <c r="F17" i="28"/>
  <c r="H16" i="28"/>
  <c r="G16" i="28"/>
  <c r="F16" i="28"/>
  <c r="H15" i="28"/>
  <c r="G15" i="28"/>
  <c r="F15" i="28"/>
  <c r="H14" i="28"/>
  <c r="G14" i="28"/>
  <c r="F14" i="28"/>
  <c r="H13" i="28"/>
  <c r="G13" i="28"/>
  <c r="F13" i="28"/>
  <c r="H12" i="28"/>
  <c r="G12" i="28"/>
  <c r="F12" i="28"/>
  <c r="H11" i="28"/>
  <c r="G11" i="28"/>
  <c r="F11" i="28"/>
  <c r="H10" i="28"/>
  <c r="G10" i="28"/>
  <c r="F10" i="28"/>
  <c r="E9" i="28"/>
  <c r="A39" i="28" l="1"/>
  <c r="A31" i="28"/>
  <c r="A15" i="28"/>
  <c r="A12" i="28"/>
  <c r="A36" i="28"/>
  <c r="A26" i="28"/>
  <c r="A37" i="28"/>
  <c r="A23" i="28"/>
  <c r="A22" i="28"/>
  <c r="A35" i="28"/>
  <c r="A21" i="28"/>
  <c r="A34" i="28"/>
  <c r="A19" i="28"/>
  <c r="A29" i="28"/>
  <c r="A14" i="28"/>
  <c r="A27" i="28"/>
  <c r="A13" i="28"/>
  <c r="A30" i="28"/>
  <c r="A20" i="28"/>
  <c r="A38" i="28"/>
  <c r="A28" i="28"/>
  <c r="A18" i="28"/>
  <c r="A33" i="28"/>
  <c r="A25" i="28"/>
  <c r="A17" i="28"/>
  <c r="A11" i="28"/>
  <c r="A32" i="28"/>
  <c r="A24" i="28"/>
  <c r="G9" i="29"/>
  <c r="F9" i="29"/>
  <c r="H9" i="29" l="1"/>
  <c r="P22" i="27"/>
  <c r="AH21" i="27"/>
  <c r="AG21" i="27"/>
  <c r="AF21" i="27"/>
  <c r="AE21" i="27"/>
  <c r="AD21" i="27"/>
  <c r="AC21" i="27"/>
  <c r="AB21" i="27"/>
  <c r="AA21" i="27"/>
  <c r="Z21" i="27"/>
  <c r="AG20" i="27"/>
  <c r="AF20" i="27"/>
  <c r="AE20" i="27"/>
  <c r="AD20" i="27"/>
  <c r="AC20" i="27"/>
  <c r="AB20" i="27"/>
  <c r="AA20" i="27"/>
  <c r="Z20" i="27"/>
  <c r="AG19" i="27"/>
  <c r="AF19" i="27"/>
  <c r="AE19" i="27"/>
  <c r="AD19" i="27"/>
  <c r="AC19" i="27"/>
  <c r="AB19" i="27"/>
  <c r="AA19" i="27"/>
  <c r="Z19" i="27"/>
  <c r="AG18" i="27"/>
  <c r="AF18" i="27"/>
  <c r="AE18" i="27"/>
  <c r="AD18" i="27"/>
  <c r="AC18" i="27"/>
  <c r="AB18" i="27"/>
  <c r="AA18" i="27"/>
  <c r="Z18" i="27"/>
  <c r="AG17" i="27"/>
  <c r="AF17" i="27"/>
  <c r="AE17" i="27"/>
  <c r="AD17" i="27"/>
  <c r="AB17" i="27"/>
  <c r="Z17" i="27"/>
  <c r="P17" i="27"/>
  <c r="AE16" i="27"/>
  <c r="AD16" i="27"/>
  <c r="AC16" i="27"/>
  <c r="AB16" i="27"/>
  <c r="AA16" i="27"/>
  <c r="Z16" i="27"/>
  <c r="P16" i="27"/>
  <c r="AG15" i="27"/>
  <c r="AE15" i="27"/>
  <c r="AD15" i="27"/>
  <c r="AB15" i="27"/>
  <c r="AA15" i="27"/>
  <c r="Z15" i="27"/>
  <c r="P15" i="27"/>
  <c r="AF14" i="27"/>
  <c r="AE14" i="27"/>
  <c r="AD14" i="27"/>
  <c r="AC14" i="27"/>
  <c r="AB14" i="27"/>
  <c r="AA14" i="27"/>
  <c r="Z14" i="27"/>
  <c r="P14" i="27"/>
  <c r="AF13" i="27"/>
  <c r="AE13" i="27"/>
  <c r="AD13" i="27"/>
  <c r="AC13" i="27"/>
  <c r="AB13" i="27"/>
  <c r="Z13" i="27"/>
  <c r="P13" i="27"/>
  <c r="O12" i="27"/>
  <c r="N12" i="27"/>
  <c r="M12" i="27"/>
  <c r="AE12" i="27" s="1"/>
  <c r="L12" i="27"/>
  <c r="AD12" i="27" s="1"/>
  <c r="K12" i="27"/>
  <c r="J12" i="27"/>
  <c r="AB12" i="27" s="1"/>
  <c r="I12" i="27"/>
  <c r="H12" i="27"/>
  <c r="Z12" i="27" s="1"/>
  <c r="AG11" i="27"/>
  <c r="AF11" i="27"/>
  <c r="AE11" i="27"/>
  <c r="AD11" i="27"/>
  <c r="AC11" i="27"/>
  <c r="AB11" i="27"/>
  <c r="AA11" i="27"/>
  <c r="Z11" i="27"/>
  <c r="P11" i="27"/>
  <c r="AH11" i="27" s="1"/>
  <c r="AE10" i="27"/>
  <c r="AD10" i="27"/>
  <c r="AB10" i="27"/>
  <c r="AA10" i="27"/>
  <c r="Z10" i="27"/>
  <c r="P10" i="27"/>
  <c r="D10" i="27"/>
  <c r="D10" i="22"/>
  <c r="AB11" i="22"/>
  <c r="AC11" i="22"/>
  <c r="AD11" i="22"/>
  <c r="AE11" i="22"/>
  <c r="AF11" i="22"/>
  <c r="AG11" i="22"/>
  <c r="AH11" i="22"/>
  <c r="AI11" i="22"/>
  <c r="AJ11" i="22"/>
  <c r="AB13" i="22"/>
  <c r="AD13" i="22"/>
  <c r="AG13" i="22"/>
  <c r="AJ13" i="22"/>
  <c r="AB14" i="22"/>
  <c r="AC14" i="22"/>
  <c r="AD14" i="22"/>
  <c r="AE14" i="22"/>
  <c r="AG14" i="22"/>
  <c r="AH14" i="22"/>
  <c r="AJ14" i="22"/>
  <c r="AB15" i="22"/>
  <c r="AC15" i="22"/>
  <c r="AD15" i="22"/>
  <c r="AF15" i="22"/>
  <c r="AG15" i="22"/>
  <c r="AJ15" i="22"/>
  <c r="AB16" i="22"/>
  <c r="AC16" i="22"/>
  <c r="AD16" i="22"/>
  <c r="AE16" i="22"/>
  <c r="AF16" i="22"/>
  <c r="AG16" i="22"/>
  <c r="AJ16" i="22"/>
  <c r="AB17" i="22"/>
  <c r="AD17" i="22"/>
  <c r="AF17" i="22"/>
  <c r="AG17" i="22"/>
  <c r="AH17" i="22"/>
  <c r="AI17" i="22"/>
  <c r="AJ17" i="22"/>
  <c r="AB18" i="22"/>
  <c r="AC18" i="22"/>
  <c r="AD18" i="22"/>
  <c r="AE18" i="22"/>
  <c r="AF18" i="22"/>
  <c r="AG18" i="22"/>
  <c r="AH18" i="22"/>
  <c r="AI18" i="22"/>
  <c r="AJ18" i="22"/>
  <c r="AB19" i="22"/>
  <c r="AC19" i="22"/>
  <c r="AD19" i="22"/>
  <c r="AE19" i="22"/>
  <c r="AF19" i="22"/>
  <c r="AG19" i="22"/>
  <c r="AH19" i="22"/>
  <c r="AI19" i="22"/>
  <c r="AJ19" i="22"/>
  <c r="AB20" i="22"/>
  <c r="AC20" i="22"/>
  <c r="AD20" i="22"/>
  <c r="AE20" i="22"/>
  <c r="AF20" i="22"/>
  <c r="AG20" i="22"/>
  <c r="AH20" i="22"/>
  <c r="AI20" i="22"/>
  <c r="AJ20" i="22"/>
  <c r="AB21" i="22"/>
  <c r="AC21" i="22"/>
  <c r="AD21" i="22"/>
  <c r="AE21" i="22"/>
  <c r="AF21" i="22"/>
  <c r="AG21" i="22"/>
  <c r="AH21" i="22"/>
  <c r="AI21" i="22"/>
  <c r="AJ21" i="22"/>
  <c r="AC10" i="22"/>
  <c r="AD10" i="22"/>
  <c r="AF10" i="22"/>
  <c r="AG10" i="22"/>
  <c r="AJ10" i="22"/>
  <c r="AB10" i="22"/>
  <c r="Q11" i="22"/>
  <c r="AK11" i="22" s="1"/>
  <c r="Q13" i="22"/>
  <c r="Q14" i="22"/>
  <c r="Q15" i="22"/>
  <c r="Q16" i="22"/>
  <c r="Q17" i="22"/>
  <c r="P22" i="22"/>
  <c r="F11" i="3"/>
  <c r="I11" i="3" s="1"/>
  <c r="F12" i="3"/>
  <c r="I12" i="3" s="1"/>
  <c r="F13" i="3"/>
  <c r="I13" i="3" s="1"/>
  <c r="F14" i="3"/>
  <c r="I14" i="3" s="1"/>
  <c r="F15" i="3"/>
  <c r="I15" i="3" s="1"/>
  <c r="F16" i="3"/>
  <c r="I16" i="3" s="1"/>
  <c r="F17" i="3"/>
  <c r="I17" i="3" s="1"/>
  <c r="F18" i="3"/>
  <c r="I18" i="3" s="1"/>
  <c r="F19" i="3"/>
  <c r="I19" i="3" s="1"/>
  <c r="F20" i="3"/>
  <c r="I20" i="3" s="1"/>
  <c r="F21" i="3"/>
  <c r="I21" i="3" s="1"/>
  <c r="F22" i="3"/>
  <c r="I22" i="3" s="1"/>
  <c r="F23" i="3"/>
  <c r="I23" i="3" s="1"/>
  <c r="F24" i="3"/>
  <c r="I24" i="3" s="1"/>
  <c r="F25" i="3"/>
  <c r="I25" i="3" s="1"/>
  <c r="F26" i="3"/>
  <c r="I26" i="3" s="1"/>
  <c r="F27" i="3"/>
  <c r="I27" i="3" s="1"/>
  <c r="F28" i="3"/>
  <c r="I28" i="3" s="1"/>
  <c r="F29" i="3"/>
  <c r="I29" i="3" s="1"/>
  <c r="F30" i="3"/>
  <c r="I30" i="3" s="1"/>
  <c r="F31" i="3"/>
  <c r="I31" i="3" s="1"/>
  <c r="F32" i="3"/>
  <c r="I32" i="3" s="1"/>
  <c r="F33" i="3"/>
  <c r="I33" i="3" s="1"/>
  <c r="F34" i="3"/>
  <c r="I34" i="3" s="1"/>
  <c r="A11" i="19"/>
  <c r="D12" i="22" l="1"/>
  <c r="T10" i="22"/>
  <c r="X10" i="22"/>
  <c r="U10" i="22"/>
  <c r="Z10" i="22"/>
  <c r="Y10" i="22"/>
  <c r="S10" i="22"/>
  <c r="V10" i="22"/>
  <c r="R10" i="22"/>
  <c r="W10" i="22"/>
  <c r="D12" i="27"/>
  <c r="U10" i="27"/>
  <c r="R10" i="27"/>
  <c r="V10" i="27"/>
  <c r="Q10" i="27"/>
  <c r="S10" i="27"/>
  <c r="W10" i="27"/>
  <c r="T10" i="27"/>
  <c r="X10" i="27"/>
  <c r="P23" i="22"/>
  <c r="F9" i="3"/>
  <c r="P23" i="27"/>
  <c r="D16" i="27"/>
  <c r="D11" i="27"/>
  <c r="P12" i="27"/>
  <c r="D19" i="27"/>
  <c r="D15" i="27"/>
  <c r="D21" i="27"/>
  <c r="D17" i="27"/>
  <c r="D20" i="27"/>
  <c r="D14" i="27"/>
  <c r="D18" i="27"/>
  <c r="D13" i="27"/>
  <c r="D19" i="22"/>
  <c r="D18" i="22"/>
  <c r="D17" i="22"/>
  <c r="D16" i="22"/>
  <c r="Q12" i="22"/>
  <c r="D14" i="22"/>
  <c r="D21" i="22"/>
  <c r="D13" i="22"/>
  <c r="D15" i="22"/>
  <c r="D11" i="22"/>
  <c r="D20" i="22"/>
  <c r="B11" i="25"/>
  <c r="B10" i="25" s="1"/>
  <c r="A11" i="25"/>
  <c r="K10" i="25"/>
  <c r="J10" i="25"/>
  <c r="I10" i="25"/>
  <c r="H10" i="25"/>
  <c r="G10" i="25"/>
  <c r="F10" i="25"/>
  <c r="E10" i="25"/>
  <c r="D10" i="25"/>
  <c r="C10" i="25"/>
  <c r="H37" i="24"/>
  <c r="K37" i="24" s="1"/>
  <c r="G37" i="24"/>
  <c r="F37" i="24"/>
  <c r="E37" i="24"/>
  <c r="D37" i="24"/>
  <c r="C37" i="24"/>
  <c r="H36" i="24"/>
  <c r="K36" i="24" s="1"/>
  <c r="G36" i="24"/>
  <c r="F36" i="24"/>
  <c r="E36" i="24"/>
  <c r="D36" i="24"/>
  <c r="C36" i="24"/>
  <c r="H35" i="24"/>
  <c r="K35" i="24" s="1"/>
  <c r="G35" i="24"/>
  <c r="F35" i="24"/>
  <c r="E35" i="24"/>
  <c r="D35" i="24"/>
  <c r="C35" i="24"/>
  <c r="H34" i="24"/>
  <c r="K34" i="24" s="1"/>
  <c r="G34" i="24"/>
  <c r="F34" i="24"/>
  <c r="E34" i="24"/>
  <c r="D34" i="24"/>
  <c r="C34" i="24"/>
  <c r="H33" i="24"/>
  <c r="K33" i="24" s="1"/>
  <c r="G33" i="24"/>
  <c r="F33" i="24"/>
  <c r="E33" i="24"/>
  <c r="D33" i="24"/>
  <c r="C33" i="24"/>
  <c r="H32" i="24"/>
  <c r="K32" i="24" s="1"/>
  <c r="G32" i="24"/>
  <c r="F32" i="24"/>
  <c r="E32" i="24"/>
  <c r="D32" i="24"/>
  <c r="C32" i="24"/>
  <c r="H31" i="24"/>
  <c r="K31" i="24" s="1"/>
  <c r="G31" i="24"/>
  <c r="F31" i="24"/>
  <c r="E31" i="24"/>
  <c r="D31" i="24"/>
  <c r="C31" i="24"/>
  <c r="H30" i="24"/>
  <c r="K30" i="24" s="1"/>
  <c r="G30" i="24"/>
  <c r="F30" i="24"/>
  <c r="E30" i="24"/>
  <c r="D30" i="24"/>
  <c r="C30" i="24"/>
  <c r="H29" i="24"/>
  <c r="G29" i="24"/>
  <c r="F29" i="24"/>
  <c r="E29" i="24"/>
  <c r="D29" i="24"/>
  <c r="C29" i="24"/>
  <c r="H28" i="24"/>
  <c r="G28" i="24"/>
  <c r="F28" i="24"/>
  <c r="E28" i="24"/>
  <c r="D28" i="24"/>
  <c r="C28" i="24"/>
  <c r="H27" i="24"/>
  <c r="G27" i="24"/>
  <c r="F27" i="24"/>
  <c r="E27" i="24"/>
  <c r="D27" i="24"/>
  <c r="C27" i="24"/>
  <c r="H26" i="24"/>
  <c r="G26" i="24"/>
  <c r="F26" i="24"/>
  <c r="E26" i="24"/>
  <c r="D26" i="24"/>
  <c r="C26" i="24"/>
  <c r="H25" i="24"/>
  <c r="G25" i="24"/>
  <c r="F25" i="24"/>
  <c r="E25" i="24"/>
  <c r="D25" i="24"/>
  <c r="C25" i="24"/>
  <c r="H24" i="24"/>
  <c r="G24" i="24"/>
  <c r="F24" i="24"/>
  <c r="E24" i="24"/>
  <c r="D24" i="24"/>
  <c r="C24" i="24"/>
  <c r="H23" i="24"/>
  <c r="G23" i="24"/>
  <c r="F23" i="24"/>
  <c r="E23" i="24"/>
  <c r="D23" i="24"/>
  <c r="C23" i="24"/>
  <c r="H22" i="24"/>
  <c r="G22" i="24"/>
  <c r="F22" i="24"/>
  <c r="E22" i="24"/>
  <c r="D22" i="24"/>
  <c r="C22" i="24"/>
  <c r="H21" i="24"/>
  <c r="G21" i="24"/>
  <c r="F21" i="24"/>
  <c r="E21" i="24"/>
  <c r="D21" i="24"/>
  <c r="C21" i="24"/>
  <c r="H20" i="24"/>
  <c r="G20" i="24"/>
  <c r="F20" i="24"/>
  <c r="E20" i="24"/>
  <c r="D20" i="24"/>
  <c r="C20" i="24"/>
  <c r="H19" i="24"/>
  <c r="G19" i="24"/>
  <c r="F19" i="24"/>
  <c r="E19" i="24"/>
  <c r="D19" i="24"/>
  <c r="C19" i="24"/>
  <c r="H18" i="24"/>
  <c r="G18" i="24"/>
  <c r="F18" i="24"/>
  <c r="E18" i="24"/>
  <c r="D18" i="24"/>
  <c r="C18" i="24"/>
  <c r="H17" i="24"/>
  <c r="G17" i="24"/>
  <c r="F17" i="24"/>
  <c r="E17" i="24"/>
  <c r="D17" i="24"/>
  <c r="C17" i="24"/>
  <c r="H16" i="24"/>
  <c r="G16" i="24"/>
  <c r="F16" i="24"/>
  <c r="E16" i="24"/>
  <c r="D16" i="24"/>
  <c r="C16" i="24"/>
  <c r="H15" i="24"/>
  <c r="G15" i="24"/>
  <c r="F15" i="24"/>
  <c r="E15" i="24"/>
  <c r="D15" i="24"/>
  <c r="C15" i="24"/>
  <c r="H14" i="24"/>
  <c r="G14" i="24"/>
  <c r="F14" i="24"/>
  <c r="E14" i="24"/>
  <c r="D14" i="24"/>
  <c r="C14" i="24"/>
  <c r="H13" i="24"/>
  <c r="G13" i="24"/>
  <c r="F13" i="24"/>
  <c r="E13" i="24"/>
  <c r="D13" i="24"/>
  <c r="C13" i="24"/>
  <c r="S15" i="22" l="1"/>
  <c r="X15" i="22"/>
  <c r="Y15" i="22"/>
  <c r="AI15" i="22" s="1"/>
  <c r="V15" i="22"/>
  <c r="T15" i="22"/>
  <c r="Z15" i="22"/>
  <c r="W15" i="22"/>
  <c r="R15" i="22"/>
  <c r="U15" i="22"/>
  <c r="S19" i="22"/>
  <c r="U19" i="22"/>
  <c r="X19" i="22"/>
  <c r="V19" i="22"/>
  <c r="T19" i="22"/>
  <c r="R19" i="22"/>
  <c r="Z19" i="22"/>
  <c r="Y19" i="22"/>
  <c r="W19" i="22"/>
  <c r="W21" i="22"/>
  <c r="U21" i="22"/>
  <c r="S21" i="22"/>
  <c r="Y21" i="22"/>
  <c r="V21" i="22"/>
  <c r="T21" i="22"/>
  <c r="R21" i="22"/>
  <c r="Z21" i="22"/>
  <c r="V18" i="27"/>
  <c r="R18" i="27"/>
  <c r="U18" i="27"/>
  <c r="Q18" i="27"/>
  <c r="S18" i="27"/>
  <c r="W18" i="27"/>
  <c r="X18" i="27"/>
  <c r="T18" i="27"/>
  <c r="R11" i="27"/>
  <c r="U11" i="27"/>
  <c r="Q11" i="27"/>
  <c r="V11" i="27"/>
  <c r="S11" i="27"/>
  <c r="W11" i="27"/>
  <c r="T11" i="27"/>
  <c r="X11" i="27"/>
  <c r="S14" i="27"/>
  <c r="W14" i="27"/>
  <c r="T14" i="27"/>
  <c r="X14" i="27"/>
  <c r="R14" i="27"/>
  <c r="U14" i="27"/>
  <c r="Q14" i="27"/>
  <c r="V14" i="27"/>
  <c r="Q20" i="27"/>
  <c r="R20" i="27"/>
  <c r="V20" i="27"/>
  <c r="S20" i="27"/>
  <c r="T20" i="27"/>
  <c r="W20" i="27"/>
  <c r="X20" i="27"/>
  <c r="U20" i="27"/>
  <c r="Y14" i="22"/>
  <c r="V14" i="22"/>
  <c r="AF14" i="22" s="1"/>
  <c r="R14" i="22"/>
  <c r="T14" i="22"/>
  <c r="Z14" i="22"/>
  <c r="W14" i="22"/>
  <c r="U14" i="22"/>
  <c r="S14" i="22"/>
  <c r="X14" i="22"/>
  <c r="U16" i="22"/>
  <c r="S16" i="22"/>
  <c r="X16" i="22"/>
  <c r="R16" i="22"/>
  <c r="Y16" i="22"/>
  <c r="V16" i="22"/>
  <c r="T16" i="22"/>
  <c r="Z16" i="22"/>
  <c r="W16" i="22"/>
  <c r="X17" i="27"/>
  <c r="T17" i="27"/>
  <c r="R17" i="27"/>
  <c r="V17" i="27"/>
  <c r="U17" i="27"/>
  <c r="W17" i="27"/>
  <c r="Q17" i="27"/>
  <c r="S17" i="27"/>
  <c r="V20" i="22"/>
  <c r="R20" i="22"/>
  <c r="T20" i="22"/>
  <c r="Z20" i="22"/>
  <c r="W20" i="22"/>
  <c r="U20" i="22"/>
  <c r="S20" i="22"/>
  <c r="Y20" i="22"/>
  <c r="X20" i="22"/>
  <c r="W17" i="22"/>
  <c r="U17" i="22"/>
  <c r="S17" i="22"/>
  <c r="Y17" i="22"/>
  <c r="X17" i="22"/>
  <c r="V17" i="22"/>
  <c r="T17" i="22"/>
  <c r="R17" i="22"/>
  <c r="Z17" i="22"/>
  <c r="S21" i="27"/>
  <c r="W21" i="27"/>
  <c r="T21" i="27"/>
  <c r="U21" i="27"/>
  <c r="X21" i="27"/>
  <c r="R21" i="27"/>
  <c r="V21" i="27"/>
  <c r="Q21" i="27"/>
  <c r="Q16" i="27"/>
  <c r="S16" i="27"/>
  <c r="X16" i="27"/>
  <c r="U16" i="27"/>
  <c r="T16" i="27"/>
  <c r="V16" i="27"/>
  <c r="R16" i="27"/>
  <c r="W16" i="27"/>
  <c r="Y11" i="22"/>
  <c r="S11" i="22"/>
  <c r="V11" i="22"/>
  <c r="R11" i="22"/>
  <c r="Z11" i="22"/>
  <c r="T11" i="22"/>
  <c r="W11" i="22"/>
  <c r="X11" i="22"/>
  <c r="U11" i="22"/>
  <c r="Z18" i="22"/>
  <c r="W18" i="22"/>
  <c r="X18" i="22"/>
  <c r="U18" i="22"/>
  <c r="S18" i="22"/>
  <c r="Y18" i="22"/>
  <c r="R18" i="22"/>
  <c r="V18" i="22"/>
  <c r="T18" i="22"/>
  <c r="W15" i="27"/>
  <c r="T15" i="27"/>
  <c r="X15" i="27"/>
  <c r="Q15" i="27"/>
  <c r="U15" i="27"/>
  <c r="V15" i="27"/>
  <c r="S15" i="27"/>
  <c r="R15" i="27"/>
  <c r="U19" i="27"/>
  <c r="W19" i="27"/>
  <c r="R19" i="27"/>
  <c r="Q19" i="27"/>
  <c r="S19" i="27"/>
  <c r="V19" i="27"/>
  <c r="T19" i="27"/>
  <c r="X19" i="27"/>
  <c r="Y13" i="22"/>
  <c r="V13" i="22"/>
  <c r="AF13" i="22" s="1"/>
  <c r="R13" i="22"/>
  <c r="T13" i="22"/>
  <c r="Z13" i="22"/>
  <c r="X13" i="22"/>
  <c r="AH13" i="22" s="1"/>
  <c r="W13" i="22"/>
  <c r="U13" i="22"/>
  <c r="AE13" i="22" s="1"/>
  <c r="S13" i="22"/>
  <c r="R13" i="27"/>
  <c r="V13" i="27"/>
  <c r="S13" i="27"/>
  <c r="Q13" i="27"/>
  <c r="W13" i="27"/>
  <c r="T13" i="27"/>
  <c r="U13" i="27"/>
  <c r="X13" i="27"/>
  <c r="J12" i="24"/>
  <c r="H12" i="24"/>
  <c r="K12" i="24" s="1"/>
  <c r="H10" i="24"/>
  <c r="H11" i="24"/>
  <c r="I12" i="24"/>
  <c r="U12" i="27" l="1"/>
  <c r="Q12" i="27"/>
  <c r="T12" i="27"/>
  <c r="R12" i="27"/>
  <c r="W12" i="27"/>
  <c r="X12" i="27"/>
  <c r="V12" i="27"/>
  <c r="S12" i="27"/>
  <c r="AA13" i="27"/>
  <c r="AG13" i="27"/>
  <c r="G11" i="3"/>
  <c r="G12" i="3"/>
  <c r="G13" i="3"/>
  <c r="G14" i="3"/>
  <c r="G15" i="3"/>
  <c r="G16" i="3"/>
  <c r="G17" i="3"/>
  <c r="G18" i="3"/>
  <c r="G19" i="3"/>
  <c r="G20" i="3"/>
  <c r="G21" i="3"/>
  <c r="G22" i="3"/>
  <c r="G23" i="3"/>
  <c r="G24" i="3"/>
  <c r="G25" i="3"/>
  <c r="G26" i="3"/>
  <c r="G27" i="3"/>
  <c r="G28" i="3"/>
  <c r="G29" i="3"/>
  <c r="G30" i="3"/>
  <c r="G31" i="3"/>
  <c r="G32" i="3"/>
  <c r="G33" i="3"/>
  <c r="G34" i="3"/>
  <c r="G10" i="3"/>
  <c r="G9" i="3" l="1"/>
  <c r="I12" i="22"/>
  <c r="J12" i="22"/>
  <c r="AD12" i="22" s="1"/>
  <c r="K12" i="22"/>
  <c r="L12" i="22"/>
  <c r="M12" i="22"/>
  <c r="AG12" i="22" s="1"/>
  <c r="N12" i="22"/>
  <c r="O12" i="22"/>
  <c r="P12" i="22"/>
  <c r="AJ12" i="22" s="1"/>
  <c r="H12" i="22"/>
  <c r="AB12" i="22" s="1"/>
  <c r="Q10" i="22"/>
  <c r="C14" i="21" l="1"/>
  <c r="C15" i="21"/>
  <c r="C16" i="21"/>
  <c r="C17" i="21"/>
  <c r="C18" i="21"/>
  <c r="C19" i="21"/>
  <c r="C20" i="21"/>
  <c r="C21" i="21"/>
  <c r="C22" i="21"/>
  <c r="C23" i="21"/>
  <c r="C24" i="21"/>
  <c r="C25" i="21"/>
  <c r="C26" i="21"/>
  <c r="C27" i="21"/>
  <c r="C28" i="21"/>
  <c r="C29" i="21"/>
  <c r="C30" i="21"/>
  <c r="C31" i="21"/>
  <c r="C32" i="21"/>
  <c r="C33" i="21"/>
  <c r="C34" i="21"/>
  <c r="C35" i="21"/>
  <c r="C36" i="21"/>
  <c r="C37"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H13" i="7" l="1"/>
  <c r="H14" i="7"/>
  <c r="H15" i="7"/>
  <c r="H16" i="7"/>
  <c r="H17" i="7"/>
  <c r="H18" i="7"/>
  <c r="H19" i="7"/>
  <c r="H20" i="7"/>
  <c r="H21" i="7"/>
  <c r="H22" i="7"/>
  <c r="H23" i="7"/>
  <c r="H24" i="7"/>
  <c r="H25" i="7"/>
  <c r="H26" i="7"/>
  <c r="H27" i="7"/>
  <c r="H28" i="7"/>
  <c r="H29" i="7"/>
  <c r="J29" i="7" s="1"/>
  <c r="H30" i="7"/>
  <c r="J30" i="7" s="1"/>
  <c r="H31" i="7"/>
  <c r="J31" i="7" s="1"/>
  <c r="H32" i="7"/>
  <c r="J32" i="7" s="1"/>
  <c r="H33" i="7"/>
  <c r="J33" i="7" s="1"/>
  <c r="H34" i="7"/>
  <c r="J34" i="7" s="1"/>
  <c r="H35" i="7"/>
  <c r="J35" i="7" s="1"/>
  <c r="H36" i="7"/>
  <c r="J36" i="7" s="1"/>
  <c r="H12" i="7"/>
  <c r="H37" i="21" l="1"/>
  <c r="G37" i="21"/>
  <c r="H36" i="21"/>
  <c r="G36" i="21"/>
  <c r="H35" i="21"/>
  <c r="G35" i="21"/>
  <c r="H34" i="21"/>
  <c r="G34" i="21"/>
  <c r="H33" i="21"/>
  <c r="G33" i="21"/>
  <c r="H32" i="21"/>
  <c r="G32" i="21"/>
  <c r="H31" i="21"/>
  <c r="G31" i="21"/>
  <c r="H30" i="21"/>
  <c r="G30" i="21"/>
  <c r="H29" i="21"/>
  <c r="G29" i="21"/>
  <c r="H28" i="21"/>
  <c r="G28" i="21"/>
  <c r="H27" i="21"/>
  <c r="G27" i="21"/>
  <c r="H26" i="21"/>
  <c r="G26" i="21"/>
  <c r="H25" i="21"/>
  <c r="G25" i="21"/>
  <c r="H24" i="21"/>
  <c r="G24" i="21"/>
  <c r="H23" i="21"/>
  <c r="G23" i="21"/>
  <c r="H22" i="21"/>
  <c r="G22" i="21"/>
  <c r="H21" i="21"/>
  <c r="G21" i="21"/>
  <c r="H20" i="21"/>
  <c r="G20" i="21"/>
  <c r="H19" i="21"/>
  <c r="G19" i="21"/>
  <c r="H18" i="21"/>
  <c r="G18" i="21"/>
  <c r="H17" i="21"/>
  <c r="G17" i="21"/>
  <c r="H16" i="21"/>
  <c r="G16" i="21"/>
  <c r="H15" i="21"/>
  <c r="G15" i="21"/>
  <c r="H14" i="21"/>
  <c r="G14" i="21"/>
  <c r="H13" i="21"/>
  <c r="G13" i="21"/>
  <c r="C13" i="21"/>
  <c r="CR30" i="21" l="1"/>
  <c r="CS30" i="21"/>
  <c r="CS34" i="21"/>
  <c r="CR34" i="21"/>
  <c r="CR31" i="21"/>
  <c r="CS31" i="21"/>
  <c r="CR35" i="21"/>
  <c r="CS35" i="21"/>
  <c r="CS32" i="21"/>
  <c r="CR32" i="21"/>
  <c r="CS36" i="21"/>
  <c r="CR36" i="21"/>
  <c r="CR25" i="21"/>
  <c r="CS25" i="21"/>
  <c r="CR29" i="21"/>
  <c r="CS29" i="21"/>
  <c r="CR33" i="21"/>
  <c r="CS33" i="21"/>
  <c r="CR37" i="21"/>
  <c r="CS37" i="21"/>
  <c r="CH12" i="21"/>
  <c r="CI12" i="21"/>
  <c r="CJ12" i="21"/>
  <c r="BZ12" i="21"/>
  <c r="BX12" i="21"/>
  <c r="BY12" i="21"/>
  <c r="BN30" i="21"/>
  <c r="BO30" i="21"/>
  <c r="BN32" i="21"/>
  <c r="BO32" i="21"/>
  <c r="BO34" i="21"/>
  <c r="BN34" i="21"/>
  <c r="BN36" i="21"/>
  <c r="BO36" i="21"/>
  <c r="BO25" i="21"/>
  <c r="BN25" i="21"/>
  <c r="BO29" i="21"/>
  <c r="BN29" i="21"/>
  <c r="BO31" i="21"/>
  <c r="BN31" i="21"/>
  <c r="BO33" i="21"/>
  <c r="BN33" i="21"/>
  <c r="BO35" i="21"/>
  <c r="BN35" i="21"/>
  <c r="BO37" i="21"/>
  <c r="BN37" i="21"/>
  <c r="BF12" i="21"/>
  <c r="BE12" i="21"/>
  <c r="BD12" i="21"/>
  <c r="AV12" i="21"/>
  <c r="AT12" i="21"/>
  <c r="AU12" i="21"/>
  <c r="AJ30" i="21"/>
  <c r="AK30" i="21"/>
  <c r="AK36" i="21"/>
  <c r="AJ36" i="21"/>
  <c r="AJ32" i="21"/>
  <c r="AK32" i="21"/>
  <c r="AJ34" i="21"/>
  <c r="AK34" i="21"/>
  <c r="AK25" i="21"/>
  <c r="AJ25" i="21"/>
  <c r="AK29" i="21"/>
  <c r="AJ29" i="21"/>
  <c r="AK31" i="21"/>
  <c r="AJ31" i="21"/>
  <c r="AK33" i="21"/>
  <c r="AJ33" i="21"/>
  <c r="AK35" i="21"/>
  <c r="AJ35" i="21"/>
  <c r="AK37" i="21"/>
  <c r="AJ37" i="21"/>
  <c r="Z12" i="21"/>
  <c r="AA12" i="21"/>
  <c r="AB12" i="21"/>
  <c r="Q12" i="21"/>
  <c r="P12" i="21"/>
  <c r="CK32" i="21"/>
  <c r="BG32" i="21"/>
  <c r="BH32" i="21"/>
  <c r="CT32" i="21"/>
  <c r="BP32" i="21"/>
  <c r="AD32" i="21"/>
  <c r="CQ32" i="21"/>
  <c r="BM32" i="21"/>
  <c r="AE32" i="21"/>
  <c r="CP32" i="21"/>
  <c r="BL32" i="21"/>
  <c r="AF32" i="21"/>
  <c r="AC32" i="21"/>
  <c r="CO32" i="21"/>
  <c r="BK32" i="21"/>
  <c r="AG32" i="21"/>
  <c r="CN32" i="21"/>
  <c r="BJ32" i="21"/>
  <c r="AH32" i="21"/>
  <c r="CL32" i="21"/>
  <c r="CM32" i="21"/>
  <c r="BI32" i="21"/>
  <c r="AI32" i="21"/>
  <c r="AL32" i="21"/>
  <c r="CM36" i="21"/>
  <c r="CK36" i="21"/>
  <c r="CL36" i="21"/>
  <c r="BG36" i="21"/>
  <c r="AG36" i="21"/>
  <c r="CN36" i="21"/>
  <c r="BP36" i="21"/>
  <c r="AH36" i="21"/>
  <c r="BM36" i="21"/>
  <c r="AI36" i="21"/>
  <c r="BH36" i="21"/>
  <c r="AF36" i="21"/>
  <c r="CT36" i="21"/>
  <c r="BL36" i="21"/>
  <c r="AL36" i="21"/>
  <c r="CQ36" i="21"/>
  <c r="BK36" i="21"/>
  <c r="CP36" i="21"/>
  <c r="BJ36" i="21"/>
  <c r="AD36" i="21"/>
  <c r="CO36" i="21"/>
  <c r="BI36" i="21"/>
  <c r="AE36" i="21"/>
  <c r="AC36" i="21"/>
  <c r="CK33" i="21"/>
  <c r="BG33" i="21"/>
  <c r="AD33" i="21"/>
  <c r="CT33" i="21"/>
  <c r="BP33" i="21"/>
  <c r="AE33" i="21"/>
  <c r="CQ33" i="21"/>
  <c r="BM33" i="21"/>
  <c r="AF33" i="21"/>
  <c r="CP33" i="21"/>
  <c r="BL33" i="21"/>
  <c r="AG33" i="21"/>
  <c r="BH33" i="21"/>
  <c r="CO33" i="21"/>
  <c r="BK33" i="21"/>
  <c r="AH33" i="21"/>
  <c r="AC33" i="21"/>
  <c r="CN33" i="21"/>
  <c r="BJ33" i="21"/>
  <c r="AI33" i="21"/>
  <c r="CM33" i="21"/>
  <c r="BI33" i="21"/>
  <c r="AL33" i="21"/>
  <c r="CL33" i="21"/>
  <c r="CM37" i="21"/>
  <c r="CK37" i="21"/>
  <c r="CO37" i="21"/>
  <c r="BG37" i="21"/>
  <c r="AH37" i="21"/>
  <c r="AC37" i="21"/>
  <c r="AG37" i="21"/>
  <c r="CN37" i="21"/>
  <c r="BP37" i="21"/>
  <c r="AI37" i="21"/>
  <c r="BH37" i="21"/>
  <c r="CL37" i="21"/>
  <c r="BM37" i="21"/>
  <c r="AL37" i="21"/>
  <c r="BL37" i="21"/>
  <c r="BK37" i="21"/>
  <c r="AD37" i="21"/>
  <c r="CP37" i="21"/>
  <c r="CT37" i="21"/>
  <c r="BJ37" i="21"/>
  <c r="AE37" i="21"/>
  <c r="CQ37" i="21"/>
  <c r="BI37" i="21"/>
  <c r="AF37" i="21"/>
  <c r="BC12" i="21"/>
  <c r="AY12" i="21"/>
  <c r="AX12" i="21"/>
  <c r="AW12" i="21"/>
  <c r="BB12" i="21"/>
  <c r="BA12" i="21"/>
  <c r="AZ12" i="21"/>
  <c r="CK30" i="21"/>
  <c r="BG30" i="21"/>
  <c r="AI30" i="21"/>
  <c r="CL30" i="21"/>
  <c r="CT30" i="21"/>
  <c r="BP30" i="21"/>
  <c r="AL30" i="21"/>
  <c r="AC30" i="21"/>
  <c r="CQ30" i="21"/>
  <c r="BM30" i="21"/>
  <c r="CP30" i="21"/>
  <c r="BL30" i="21"/>
  <c r="AD30" i="21"/>
  <c r="CO30" i="21"/>
  <c r="BK30" i="21"/>
  <c r="AE30" i="21"/>
  <c r="CN30" i="21"/>
  <c r="BJ30" i="21"/>
  <c r="AF30" i="21"/>
  <c r="BH30" i="21"/>
  <c r="AH30" i="21"/>
  <c r="CM30" i="21"/>
  <c r="BI30" i="21"/>
  <c r="AG30" i="21"/>
  <c r="CK34" i="21"/>
  <c r="BG34" i="21"/>
  <c r="AE34" i="21"/>
  <c r="CT34" i="21"/>
  <c r="BP34" i="21"/>
  <c r="AF34" i="21"/>
  <c r="CL34" i="21"/>
  <c r="CQ34" i="21"/>
  <c r="BM34" i="21"/>
  <c r="AG34" i="21"/>
  <c r="CP34" i="21"/>
  <c r="BL34" i="21"/>
  <c r="AH34" i="21"/>
  <c r="CO34" i="21"/>
  <c r="BK34" i="21"/>
  <c r="AI34" i="21"/>
  <c r="AD34" i="21"/>
  <c r="CN34" i="21"/>
  <c r="BJ34" i="21"/>
  <c r="AL34" i="21"/>
  <c r="AC34" i="21"/>
  <c r="BH34" i="21"/>
  <c r="CM34" i="21"/>
  <c r="BI34" i="21"/>
  <c r="CK31" i="21"/>
  <c r="BG31" i="21"/>
  <c r="AL31" i="21"/>
  <c r="CT31" i="21"/>
  <c r="BP31" i="21"/>
  <c r="CQ31" i="21"/>
  <c r="BM31" i="21"/>
  <c r="AD31" i="21"/>
  <c r="AC31" i="21"/>
  <c r="CL31" i="21"/>
  <c r="CP31" i="21"/>
  <c r="BL31" i="21"/>
  <c r="AE31" i="21"/>
  <c r="AI31" i="21"/>
  <c r="CO31" i="21"/>
  <c r="BK31" i="21"/>
  <c r="AF31" i="21"/>
  <c r="CN31" i="21"/>
  <c r="BJ31" i="21"/>
  <c r="AG31" i="21"/>
  <c r="CM31" i="21"/>
  <c r="BI31" i="21"/>
  <c r="AH31" i="21"/>
  <c r="BH31" i="21"/>
  <c r="CK35" i="21"/>
  <c r="BG35" i="21"/>
  <c r="AF35" i="21"/>
  <c r="CT35" i="21"/>
  <c r="BP35" i="21"/>
  <c r="AG35" i="21"/>
  <c r="AE35" i="21"/>
  <c r="CQ35" i="21"/>
  <c r="BM35" i="21"/>
  <c r="AH35" i="21"/>
  <c r="CP35" i="21"/>
  <c r="BL35" i="21"/>
  <c r="AI35" i="21"/>
  <c r="CL35" i="21"/>
  <c r="CO35" i="21"/>
  <c r="BK35" i="21"/>
  <c r="AL35" i="21"/>
  <c r="BH35" i="21"/>
  <c r="CN35" i="21"/>
  <c r="BJ35" i="21"/>
  <c r="CM35" i="21"/>
  <c r="BI35" i="21"/>
  <c r="AD35" i="21"/>
  <c r="AC35" i="21"/>
  <c r="CD12" i="21"/>
  <c r="CE12" i="21"/>
  <c r="CC12" i="21"/>
  <c r="CB12" i="21"/>
  <c r="BT12" i="21"/>
  <c r="BR12" i="21"/>
  <c r="BU12" i="21"/>
  <c r="BS12" i="21"/>
  <c r="AP12" i="21"/>
  <c r="AQ12" i="21"/>
  <c r="AO12" i="21"/>
  <c r="AN12" i="21"/>
  <c r="U12" i="21"/>
  <c r="V12" i="21"/>
  <c r="W12" i="21"/>
  <c r="T12" i="21"/>
  <c r="L12" i="21"/>
  <c r="K12" i="21"/>
  <c r="M12" i="21"/>
  <c r="J12" i="21"/>
  <c r="CG12" i="21"/>
  <c r="Y12" i="21"/>
  <c r="CF12" i="21"/>
  <c r="X12" i="21"/>
  <c r="CA12" i="21"/>
  <c r="S12" i="21"/>
  <c r="N12" i="21"/>
  <c r="BQ12" i="21"/>
  <c r="AR12" i="21"/>
  <c r="BV12" i="21"/>
  <c r="H11" i="21"/>
  <c r="BW12" i="21"/>
  <c r="H9" i="7"/>
  <c r="R12" i="21"/>
  <c r="H10" i="21"/>
  <c r="H12" i="21"/>
  <c r="I12" i="21"/>
  <c r="AM12" i="21"/>
  <c r="O12" i="21"/>
  <c r="AS12" i="21"/>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G12" i="7"/>
  <c r="C12" i="7"/>
  <c r="D12" i="7"/>
  <c r="E12" i="7"/>
  <c r="F12" i="7"/>
  <c r="CR12" i="21" l="1"/>
  <c r="CS12" i="21"/>
  <c r="BN12" i="21"/>
  <c r="BO12" i="21"/>
  <c r="AJ12" i="21"/>
  <c r="AK12" i="21"/>
  <c r="CK12" i="21"/>
  <c r="BG12" i="21"/>
  <c r="CL12" i="21"/>
  <c r="CT12" i="21"/>
  <c r="BP12" i="21"/>
  <c r="AD12" i="21"/>
  <c r="CQ12" i="21"/>
  <c r="BM12" i="21"/>
  <c r="AE12" i="21"/>
  <c r="CP12" i="21"/>
  <c r="BL12" i="21"/>
  <c r="AF12" i="21"/>
  <c r="AC12" i="21"/>
  <c r="CO12" i="21"/>
  <c r="BK12" i="21"/>
  <c r="AG12" i="21"/>
  <c r="CN12" i="21"/>
  <c r="BJ12" i="21"/>
  <c r="AH12" i="21"/>
  <c r="AL12" i="21"/>
  <c r="CM12" i="21"/>
  <c r="BI12" i="21"/>
  <c r="AI12" i="21"/>
  <c r="BH12" i="21"/>
  <c r="I11" i="7"/>
  <c r="H11" i="7"/>
  <c r="J11" i="7" s="1"/>
  <c r="H10" i="7"/>
  <c r="H9" i="1" l="1"/>
  <c r="I9" i="1"/>
  <c r="J9" i="1"/>
  <c r="K9" i="1"/>
  <c r="L9" i="1"/>
  <c r="M9" i="1"/>
  <c r="N9" i="1"/>
  <c r="O9" i="1"/>
  <c r="P9" i="1"/>
  <c r="Q9" i="1"/>
  <c r="R9" i="1"/>
  <c r="S9" i="1"/>
  <c r="T9" i="1"/>
  <c r="U9" i="1"/>
  <c r="V9" i="1"/>
  <c r="W9" i="1"/>
  <c r="X9" i="1"/>
  <c r="Y9" i="1"/>
  <c r="Z9" i="1"/>
  <c r="AA9" i="1"/>
  <c r="AB9" i="1"/>
  <c r="AC9" i="1"/>
  <c r="AD9" i="1"/>
  <c r="AE9" i="1"/>
  <c r="AF9" i="1"/>
  <c r="AG9" i="1"/>
  <c r="AH9" i="1"/>
  <c r="AI9" i="1"/>
  <c r="AJ9" i="1"/>
  <c r="G9" i="1"/>
  <c r="F11" i="1"/>
  <c r="F12" i="1"/>
  <c r="F13" i="1"/>
  <c r="F14" i="1"/>
  <c r="F15" i="1"/>
  <c r="F16" i="1"/>
  <c r="F17" i="1"/>
  <c r="F18" i="1"/>
  <c r="F19" i="1"/>
  <c r="F20" i="1"/>
  <c r="F21" i="1"/>
  <c r="F22" i="1"/>
  <c r="F23" i="1"/>
  <c r="F24" i="1"/>
  <c r="F25" i="1"/>
  <c r="F26" i="1"/>
  <c r="F27" i="1"/>
  <c r="F28" i="1"/>
  <c r="F29" i="1"/>
  <c r="F30" i="1"/>
  <c r="F31" i="1"/>
  <c r="F32" i="1"/>
  <c r="F33" i="1"/>
  <c r="F34" i="1"/>
  <c r="F10" i="1"/>
  <c r="B11" i="1"/>
  <c r="C11" i="1"/>
  <c r="D11" i="1"/>
  <c r="E11" i="1"/>
  <c r="B12" i="1"/>
  <c r="C12" i="1"/>
  <c r="D12" i="1"/>
  <c r="E12" i="1"/>
  <c r="B13" i="1"/>
  <c r="C13" i="1"/>
  <c r="D13" i="1"/>
  <c r="E13" i="1"/>
  <c r="B14" i="1"/>
  <c r="C14" i="1"/>
  <c r="D14" i="1"/>
  <c r="E14" i="1"/>
  <c r="B15" i="1"/>
  <c r="C15" i="1"/>
  <c r="D15" i="1"/>
  <c r="E15" i="1"/>
  <c r="B16" i="1"/>
  <c r="C16" i="1"/>
  <c r="D16" i="1"/>
  <c r="E16" i="1"/>
  <c r="B17" i="1"/>
  <c r="C17" i="1"/>
  <c r="D17" i="1"/>
  <c r="E17" i="1"/>
  <c r="B18" i="1"/>
  <c r="C18" i="1"/>
  <c r="D18" i="1"/>
  <c r="E18" i="1"/>
  <c r="B19" i="1"/>
  <c r="C19" i="1"/>
  <c r="D19" i="1"/>
  <c r="E19" i="1"/>
  <c r="B20" i="1"/>
  <c r="C20" i="1"/>
  <c r="D20" i="1"/>
  <c r="E20" i="1"/>
  <c r="B21" i="1"/>
  <c r="C21" i="1"/>
  <c r="D21" i="1"/>
  <c r="E21" i="1"/>
  <c r="B22" i="1"/>
  <c r="C22" i="1"/>
  <c r="D22" i="1"/>
  <c r="E22" i="1"/>
  <c r="B23" i="1"/>
  <c r="C23" i="1"/>
  <c r="D23" i="1"/>
  <c r="E23" i="1"/>
  <c r="B24" i="1"/>
  <c r="C24" i="1"/>
  <c r="D24" i="1"/>
  <c r="E24" i="1"/>
  <c r="B25" i="1"/>
  <c r="C25" i="1"/>
  <c r="D25" i="1"/>
  <c r="E25" i="1"/>
  <c r="B26" i="1"/>
  <c r="C26" i="1"/>
  <c r="D26" i="1"/>
  <c r="E26" i="1"/>
  <c r="B27" i="1"/>
  <c r="C27" i="1"/>
  <c r="D27" i="1"/>
  <c r="E27" i="1"/>
  <c r="B28" i="1"/>
  <c r="C28" i="1"/>
  <c r="D28" i="1"/>
  <c r="E28" i="1"/>
  <c r="B29" i="1"/>
  <c r="C29" i="1"/>
  <c r="D29" i="1"/>
  <c r="E29" i="1"/>
  <c r="B30" i="1"/>
  <c r="C30" i="1"/>
  <c r="D30" i="1"/>
  <c r="E30" i="1"/>
  <c r="B31" i="1"/>
  <c r="C31" i="1"/>
  <c r="D31" i="1"/>
  <c r="E31" i="1"/>
  <c r="B32" i="1"/>
  <c r="C32" i="1"/>
  <c r="D32" i="1"/>
  <c r="E32" i="1"/>
  <c r="B33" i="1"/>
  <c r="C33" i="1"/>
  <c r="D33" i="1"/>
  <c r="E33" i="1"/>
  <c r="B34" i="1"/>
  <c r="C34" i="1"/>
  <c r="D34" i="1"/>
  <c r="E34" i="1"/>
  <c r="B10" i="1"/>
  <c r="C10" i="1"/>
  <c r="D10" i="1"/>
  <c r="E10" i="1"/>
  <c r="K9" i="3"/>
  <c r="L9" i="3"/>
  <c r="M9" i="3"/>
  <c r="N9" i="3"/>
  <c r="O9" i="3"/>
  <c r="P9" i="3"/>
  <c r="Q9" i="3"/>
  <c r="R9" i="3"/>
  <c r="S9" i="3"/>
  <c r="T9" i="3"/>
  <c r="U9" i="3"/>
  <c r="V9" i="3"/>
  <c r="W9" i="3"/>
  <c r="X9" i="3"/>
  <c r="Y9" i="3"/>
  <c r="Z9" i="3"/>
  <c r="AA9" i="3"/>
  <c r="AB9" i="3"/>
  <c r="AC9" i="3"/>
  <c r="AD9" i="3"/>
  <c r="AE9" i="3"/>
  <c r="AF9" i="3"/>
  <c r="AG9" i="3"/>
  <c r="AH9" i="3"/>
  <c r="AI9" i="3"/>
  <c r="AJ9" i="3"/>
  <c r="AK9" i="3"/>
  <c r="AL9" i="3"/>
  <c r="AM9" i="3"/>
  <c r="J9" i="3"/>
  <c r="B11" i="3"/>
  <c r="C11" i="3"/>
  <c r="D11" i="3"/>
  <c r="E11" i="3"/>
  <c r="B12" i="3"/>
  <c r="C12" i="3"/>
  <c r="D12" i="3"/>
  <c r="E12" i="3"/>
  <c r="B13" i="3"/>
  <c r="C13" i="3"/>
  <c r="D13" i="3"/>
  <c r="E13" i="3"/>
  <c r="B14" i="3"/>
  <c r="C14" i="3"/>
  <c r="D14" i="3"/>
  <c r="E14" i="3"/>
  <c r="B15" i="3"/>
  <c r="C15" i="3"/>
  <c r="D15" i="3"/>
  <c r="E15" i="3"/>
  <c r="B16" i="3"/>
  <c r="C16" i="3"/>
  <c r="D16" i="3"/>
  <c r="E16" i="3"/>
  <c r="B17" i="3"/>
  <c r="C17" i="3"/>
  <c r="D17" i="3"/>
  <c r="E17" i="3"/>
  <c r="B18" i="3"/>
  <c r="C18" i="3"/>
  <c r="D18" i="3"/>
  <c r="E18" i="3"/>
  <c r="B19" i="3"/>
  <c r="C19" i="3"/>
  <c r="D19" i="3"/>
  <c r="E19" i="3"/>
  <c r="B20" i="3"/>
  <c r="C20" i="3"/>
  <c r="D20" i="3"/>
  <c r="E20" i="3"/>
  <c r="B21" i="3"/>
  <c r="C21" i="3"/>
  <c r="D21" i="3"/>
  <c r="E21" i="3"/>
  <c r="B22" i="3"/>
  <c r="C22" i="3"/>
  <c r="D22" i="3"/>
  <c r="E22" i="3"/>
  <c r="B23" i="3"/>
  <c r="C23" i="3"/>
  <c r="D23" i="3"/>
  <c r="E23" i="3"/>
  <c r="B24" i="3"/>
  <c r="C24" i="3"/>
  <c r="D24" i="3"/>
  <c r="E24" i="3"/>
  <c r="B25" i="3"/>
  <c r="C25" i="3"/>
  <c r="D25" i="3"/>
  <c r="E25" i="3"/>
  <c r="B26" i="3"/>
  <c r="C26" i="3"/>
  <c r="D26" i="3"/>
  <c r="E26" i="3"/>
  <c r="B27" i="3"/>
  <c r="C27" i="3"/>
  <c r="D27" i="3"/>
  <c r="E27" i="3"/>
  <c r="B28" i="3"/>
  <c r="C28" i="3"/>
  <c r="D28" i="3"/>
  <c r="E28" i="3"/>
  <c r="B29" i="3"/>
  <c r="C29" i="3"/>
  <c r="D29" i="3"/>
  <c r="E29" i="3"/>
  <c r="B30" i="3"/>
  <c r="C30" i="3"/>
  <c r="D30" i="3"/>
  <c r="E30" i="3"/>
  <c r="B31" i="3"/>
  <c r="C31" i="3"/>
  <c r="D31" i="3"/>
  <c r="E31" i="3"/>
  <c r="B32" i="3"/>
  <c r="C32" i="3"/>
  <c r="D32" i="3"/>
  <c r="E32" i="3"/>
  <c r="B33" i="3"/>
  <c r="C33" i="3"/>
  <c r="D33" i="3"/>
  <c r="E33" i="3"/>
  <c r="B34" i="3"/>
  <c r="C34" i="3"/>
  <c r="D34" i="3"/>
  <c r="E34" i="3"/>
  <c r="B10" i="3"/>
  <c r="C10" i="3"/>
  <c r="D10" i="3"/>
  <c r="E10" i="3"/>
  <c r="A10" i="16"/>
  <c r="A11" i="16"/>
  <c r="A12" i="16"/>
  <c r="A13" i="16"/>
  <c r="A14" i="16"/>
  <c r="A15" i="16"/>
  <c r="A16" i="16"/>
  <c r="A17" i="16"/>
  <c r="A18" i="29" s="1"/>
  <c r="A18" i="16"/>
  <c r="A19" i="16"/>
  <c r="A20" i="16"/>
  <c r="A21" i="16"/>
  <c r="A22" i="16"/>
  <c r="A23" i="16"/>
  <c r="A24" i="16"/>
  <c r="A25" i="16"/>
  <c r="A26" i="29" s="1"/>
  <c r="A26" i="16"/>
  <c r="A27" i="16"/>
  <c r="A28" i="16"/>
  <c r="A29" i="16"/>
  <c r="A30" i="16"/>
  <c r="A31" i="16"/>
  <c r="A32" i="16"/>
  <c r="A33" i="16"/>
  <c r="A34" i="29" s="1"/>
  <c r="A9" i="16"/>
  <c r="E12" i="20"/>
  <c r="F12" i="20"/>
  <c r="E13" i="20"/>
  <c r="F13" i="20"/>
  <c r="E14" i="20"/>
  <c r="F14" i="20"/>
  <c r="E15" i="20"/>
  <c r="F15" i="20"/>
  <c r="E16" i="20"/>
  <c r="F16" i="20"/>
  <c r="E17" i="20"/>
  <c r="F17" i="20"/>
  <c r="E18" i="20"/>
  <c r="F18" i="20"/>
  <c r="E19" i="20"/>
  <c r="F19" i="20"/>
  <c r="E20" i="20"/>
  <c r="F20" i="20"/>
  <c r="E21" i="20"/>
  <c r="F21" i="20"/>
  <c r="E22" i="20"/>
  <c r="F22" i="20"/>
  <c r="E23" i="20"/>
  <c r="F23" i="20"/>
  <c r="E24" i="20"/>
  <c r="F24" i="20"/>
  <c r="E25" i="20"/>
  <c r="F25" i="20"/>
  <c r="E26" i="20"/>
  <c r="F26" i="20"/>
  <c r="E27" i="20"/>
  <c r="F27" i="20"/>
  <c r="E28" i="20"/>
  <c r="F28" i="20"/>
  <c r="E29" i="20"/>
  <c r="F29" i="20"/>
  <c r="E30" i="20"/>
  <c r="F30" i="20"/>
  <c r="E31" i="20"/>
  <c r="F31" i="20"/>
  <c r="E32" i="20"/>
  <c r="F32" i="20"/>
  <c r="E33" i="20"/>
  <c r="F33" i="20"/>
  <c r="E34" i="20"/>
  <c r="F34" i="20"/>
  <c r="E35" i="20"/>
  <c r="F35" i="20"/>
  <c r="F11" i="20"/>
  <c r="E12" i="17"/>
  <c r="F12" i="17"/>
  <c r="E13" i="17"/>
  <c r="F13" i="17"/>
  <c r="E14" i="17"/>
  <c r="F14" i="17"/>
  <c r="E15" i="17"/>
  <c r="F15" i="17"/>
  <c r="E16" i="17"/>
  <c r="F16" i="17"/>
  <c r="E17" i="17"/>
  <c r="F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E35" i="17"/>
  <c r="F35" i="17"/>
  <c r="F11" i="17"/>
  <c r="G35" i="20"/>
  <c r="D35" i="20"/>
  <c r="C35" i="20"/>
  <c r="B35" i="20"/>
  <c r="G34" i="20"/>
  <c r="D34" i="20"/>
  <c r="C34" i="20"/>
  <c r="B34" i="20"/>
  <c r="G33" i="20"/>
  <c r="D33" i="20"/>
  <c r="C33" i="20"/>
  <c r="B33" i="20"/>
  <c r="G32" i="20"/>
  <c r="D32" i="20"/>
  <c r="C32" i="20"/>
  <c r="B32" i="20"/>
  <c r="G31" i="20"/>
  <c r="D31" i="20"/>
  <c r="C31" i="20"/>
  <c r="B31" i="20"/>
  <c r="G30" i="20"/>
  <c r="D30" i="20"/>
  <c r="C30" i="20"/>
  <c r="B30" i="20"/>
  <c r="G29" i="20"/>
  <c r="D29" i="20"/>
  <c r="C29" i="20"/>
  <c r="B29" i="20"/>
  <c r="G28" i="20"/>
  <c r="D28" i="20"/>
  <c r="C28" i="20"/>
  <c r="B28" i="20"/>
  <c r="G27" i="20"/>
  <c r="D27" i="20"/>
  <c r="C27" i="20"/>
  <c r="B27" i="20"/>
  <c r="G26" i="20"/>
  <c r="D26" i="20"/>
  <c r="C26" i="20"/>
  <c r="B26" i="20"/>
  <c r="G25" i="20"/>
  <c r="D25" i="20"/>
  <c r="C25" i="20"/>
  <c r="B25" i="20"/>
  <c r="G24" i="20"/>
  <c r="D24" i="20"/>
  <c r="C24" i="20"/>
  <c r="B24" i="20"/>
  <c r="G23" i="20"/>
  <c r="D23" i="20"/>
  <c r="C23" i="20"/>
  <c r="B23" i="20"/>
  <c r="G22" i="20"/>
  <c r="D22" i="20"/>
  <c r="C22" i="20"/>
  <c r="B22" i="20"/>
  <c r="G21" i="20"/>
  <c r="D21" i="20"/>
  <c r="C21" i="20"/>
  <c r="B21" i="20"/>
  <c r="G20" i="20"/>
  <c r="D20" i="20"/>
  <c r="C20" i="20"/>
  <c r="B20" i="20"/>
  <c r="G19" i="20"/>
  <c r="D19" i="20"/>
  <c r="C19" i="20"/>
  <c r="B19" i="20"/>
  <c r="G18" i="20"/>
  <c r="D18" i="20"/>
  <c r="C18" i="20"/>
  <c r="B18" i="20"/>
  <c r="G17" i="20"/>
  <c r="D17" i="20"/>
  <c r="C17" i="20"/>
  <c r="B17" i="20"/>
  <c r="G16" i="20"/>
  <c r="D16" i="20"/>
  <c r="C16" i="20"/>
  <c r="B16" i="20"/>
  <c r="G15" i="20"/>
  <c r="D15" i="20"/>
  <c r="C15" i="20"/>
  <c r="B15" i="20"/>
  <c r="G14" i="20"/>
  <c r="D14" i="20"/>
  <c r="C14" i="20"/>
  <c r="B14" i="20"/>
  <c r="G13" i="20"/>
  <c r="D13" i="20"/>
  <c r="C13" i="20"/>
  <c r="B13" i="20"/>
  <c r="G12" i="20"/>
  <c r="D12" i="20"/>
  <c r="C12" i="20"/>
  <c r="B12" i="20"/>
  <c r="G11" i="20"/>
  <c r="E11" i="20"/>
  <c r="D11" i="20"/>
  <c r="C11" i="20"/>
  <c r="B11" i="20"/>
  <c r="O10" i="20"/>
  <c r="N10" i="20"/>
  <c r="M10" i="20"/>
  <c r="L10" i="20"/>
  <c r="K10" i="20"/>
  <c r="J10" i="20"/>
  <c r="I10" i="20"/>
  <c r="H10" i="20"/>
  <c r="B11" i="19"/>
  <c r="B10" i="19" s="1"/>
  <c r="J10" i="19"/>
  <c r="I10" i="19"/>
  <c r="H10" i="19"/>
  <c r="G10" i="19"/>
  <c r="F10" i="19"/>
  <c r="E10" i="19"/>
  <c r="D10" i="19"/>
  <c r="C10" i="19"/>
  <c r="H10" i="17"/>
  <c r="I10" i="17"/>
  <c r="J10" i="17"/>
  <c r="K10" i="17"/>
  <c r="L10" i="17"/>
  <c r="M10" i="17"/>
  <c r="N10" i="17"/>
  <c r="O10" i="17"/>
  <c r="P10" i="17"/>
  <c r="G12" i="17"/>
  <c r="G13" i="17"/>
  <c r="G14" i="17"/>
  <c r="G15" i="17"/>
  <c r="G16" i="17"/>
  <c r="G17" i="17"/>
  <c r="G18" i="17"/>
  <c r="G19" i="17"/>
  <c r="G20" i="17"/>
  <c r="G21" i="17"/>
  <c r="G22" i="17"/>
  <c r="G23" i="17"/>
  <c r="G24" i="17"/>
  <c r="G25" i="17"/>
  <c r="G26" i="17"/>
  <c r="G27" i="17"/>
  <c r="G28" i="17"/>
  <c r="G29" i="17"/>
  <c r="G30" i="17"/>
  <c r="G31" i="17"/>
  <c r="G32" i="17"/>
  <c r="G33" i="17"/>
  <c r="G34" i="17"/>
  <c r="G35" i="17"/>
  <c r="G11" i="17"/>
  <c r="G10" i="20" l="1"/>
  <c r="B26" i="24"/>
  <c r="A23" i="29"/>
  <c r="B32" i="24"/>
  <c r="A29" i="29"/>
  <c r="B24" i="24"/>
  <c r="A21" i="29"/>
  <c r="B16" i="24"/>
  <c r="A13" i="29"/>
  <c r="B34" i="24"/>
  <c r="A31" i="29"/>
  <c r="B31" i="24"/>
  <c r="A28" i="29"/>
  <c r="B23" i="24"/>
  <c r="A20" i="29"/>
  <c r="B15" i="24"/>
  <c r="A12" i="29"/>
  <c r="B13" i="24"/>
  <c r="A10" i="29"/>
  <c r="B14" i="24"/>
  <c r="A11" i="29"/>
  <c r="B22" i="24"/>
  <c r="A19" i="29"/>
  <c r="B36" i="24"/>
  <c r="A33" i="29"/>
  <c r="B28" i="24"/>
  <c r="A25" i="29"/>
  <c r="B20" i="24"/>
  <c r="A17" i="29"/>
  <c r="B30" i="24"/>
  <c r="A27" i="29"/>
  <c r="B35" i="24"/>
  <c r="A32" i="29"/>
  <c r="B27" i="24"/>
  <c r="A24" i="29"/>
  <c r="B19" i="24"/>
  <c r="A16" i="29"/>
  <c r="B18" i="24"/>
  <c r="A15" i="29"/>
  <c r="B33" i="24"/>
  <c r="A30" i="29"/>
  <c r="B25" i="24"/>
  <c r="A22" i="29"/>
  <c r="B17" i="24"/>
  <c r="A14" i="29"/>
  <c r="A14" i="3"/>
  <c r="A11" i="3"/>
  <c r="B37" i="21"/>
  <c r="B37" i="24"/>
  <c r="B29" i="21"/>
  <c r="B29" i="24"/>
  <c r="B21" i="21"/>
  <c r="B21" i="24"/>
  <c r="A24" i="20"/>
  <c r="A30" i="3"/>
  <c r="A31" i="3"/>
  <c r="B34" i="21"/>
  <c r="A23" i="3"/>
  <c r="B26" i="21"/>
  <c r="A15" i="3"/>
  <c r="B18" i="21"/>
  <c r="A32" i="1"/>
  <c r="B35" i="21"/>
  <c r="A24" i="1"/>
  <c r="B27" i="21"/>
  <c r="A16" i="1"/>
  <c r="B19" i="21"/>
  <c r="A30" i="1"/>
  <c r="B33" i="21"/>
  <c r="A22" i="1"/>
  <c r="B25" i="21"/>
  <c r="A14" i="1"/>
  <c r="B17" i="21"/>
  <c r="A22" i="3"/>
  <c r="A25" i="3"/>
  <c r="B28" i="21"/>
  <c r="A21" i="20"/>
  <c r="B23" i="21"/>
  <c r="A29" i="3"/>
  <c r="B32" i="21"/>
  <c r="A21" i="3"/>
  <c r="B24" i="21"/>
  <c r="A13" i="3"/>
  <c r="B16" i="21"/>
  <c r="A28" i="3"/>
  <c r="B31" i="21"/>
  <c r="A10" i="3"/>
  <c r="B13" i="21"/>
  <c r="A28" i="20"/>
  <c r="B30" i="21"/>
  <c r="A20" i="20"/>
  <c r="B22" i="21"/>
  <c r="A12" i="20"/>
  <c r="B14" i="21"/>
  <c r="A27" i="3"/>
  <c r="A33" i="3"/>
  <c r="B36" i="21"/>
  <c r="A17" i="3"/>
  <c r="B20" i="21"/>
  <c r="A12" i="1"/>
  <c r="B15" i="21"/>
  <c r="A22" i="17"/>
  <c r="A29" i="1"/>
  <c r="A21" i="1"/>
  <c r="A25" i="20"/>
  <c r="A13" i="1"/>
  <c r="A32" i="20"/>
  <c r="A30" i="17"/>
  <c r="A33" i="20"/>
  <c r="A19" i="3"/>
  <c r="A14" i="17"/>
  <c r="A16" i="20"/>
  <c r="A17" i="20"/>
  <c r="B36" i="7"/>
  <c r="I36" i="7" s="1"/>
  <c r="B28" i="7"/>
  <c r="I28" i="7" s="1"/>
  <c r="J28" i="7" s="1"/>
  <c r="B20" i="7"/>
  <c r="I20" i="7" s="1"/>
  <c r="J20" i="7" s="1"/>
  <c r="A11" i="17"/>
  <c r="A28" i="17"/>
  <c r="A20" i="17"/>
  <c r="A12" i="17"/>
  <c r="A18" i="20"/>
  <c r="A26" i="20"/>
  <c r="A34" i="20"/>
  <c r="B35" i="7"/>
  <c r="I35" i="7" s="1"/>
  <c r="B27" i="7"/>
  <c r="I27" i="7" s="1"/>
  <c r="J27" i="7" s="1"/>
  <c r="B19" i="7"/>
  <c r="I19" i="7" s="1"/>
  <c r="J19" i="7" s="1"/>
  <c r="A35" i="17"/>
  <c r="A27" i="17"/>
  <c r="A19" i="17"/>
  <c r="A11" i="20"/>
  <c r="A19" i="20"/>
  <c r="A27" i="20"/>
  <c r="A35" i="20"/>
  <c r="A20" i="3"/>
  <c r="A12" i="3"/>
  <c r="A27" i="1"/>
  <c r="A19" i="1"/>
  <c r="A11" i="1"/>
  <c r="B34" i="7"/>
  <c r="I34" i="7" s="1"/>
  <c r="B26" i="7"/>
  <c r="I26" i="7" s="1"/>
  <c r="J26" i="7" s="1"/>
  <c r="B18" i="7"/>
  <c r="I18" i="7" s="1"/>
  <c r="J18" i="7" s="1"/>
  <c r="A34" i="17"/>
  <c r="A26" i="17"/>
  <c r="A18" i="17"/>
  <c r="B30" i="7"/>
  <c r="I30" i="7" s="1"/>
  <c r="B29" i="7"/>
  <c r="I29" i="7" s="1"/>
  <c r="B33" i="7"/>
  <c r="I33" i="7" s="1"/>
  <c r="B25" i="7"/>
  <c r="I25" i="7" s="1"/>
  <c r="J25" i="7" s="1"/>
  <c r="B17" i="7"/>
  <c r="I17" i="7" s="1"/>
  <c r="J17" i="7" s="1"/>
  <c r="A33" i="17"/>
  <c r="A25" i="17"/>
  <c r="A17" i="17"/>
  <c r="A13" i="20"/>
  <c r="A29" i="20"/>
  <c r="A34" i="3"/>
  <c r="A26" i="3"/>
  <c r="A18" i="3"/>
  <c r="A33" i="1"/>
  <c r="A25" i="1"/>
  <c r="A17" i="1"/>
  <c r="B22" i="7"/>
  <c r="I22" i="7" s="1"/>
  <c r="J22" i="7" s="1"/>
  <c r="B12" i="7"/>
  <c r="I12" i="7" s="1"/>
  <c r="J12" i="7" s="1"/>
  <c r="B13" i="7"/>
  <c r="I13" i="7" s="1"/>
  <c r="J13" i="7" s="1"/>
  <c r="A29" i="17"/>
  <c r="A13" i="17"/>
  <c r="B32" i="7"/>
  <c r="I32" i="7" s="1"/>
  <c r="B24" i="7"/>
  <c r="I24" i="7" s="1"/>
  <c r="J24" i="7" s="1"/>
  <c r="B16" i="7"/>
  <c r="I16" i="7" s="1"/>
  <c r="J16" i="7" s="1"/>
  <c r="A32" i="17"/>
  <c r="A24" i="17"/>
  <c r="A16" i="17"/>
  <c r="A14" i="20"/>
  <c r="A22" i="20"/>
  <c r="A30" i="20"/>
  <c r="A28" i="1"/>
  <c r="A20" i="1"/>
  <c r="B14" i="7"/>
  <c r="I14" i="7" s="1"/>
  <c r="J14" i="7" s="1"/>
  <c r="B21" i="7"/>
  <c r="I21" i="7" s="1"/>
  <c r="J21" i="7" s="1"/>
  <c r="A21" i="17"/>
  <c r="B31" i="7"/>
  <c r="I31" i="7" s="1"/>
  <c r="B23" i="7"/>
  <c r="I23" i="7" s="1"/>
  <c r="J23" i="7" s="1"/>
  <c r="B15" i="7"/>
  <c r="I15" i="7" s="1"/>
  <c r="J15" i="7" s="1"/>
  <c r="A31" i="17"/>
  <c r="A23" i="17"/>
  <c r="A15" i="17"/>
  <c r="A15" i="20"/>
  <c r="A23" i="20"/>
  <c r="A31" i="20"/>
  <c r="A32" i="3"/>
  <c r="A24" i="3"/>
  <c r="A16" i="3"/>
  <c r="A10" i="1"/>
  <c r="A31" i="1"/>
  <c r="A23" i="1"/>
  <c r="A15" i="1"/>
  <c r="A34" i="1"/>
  <c r="A26" i="1"/>
  <c r="A18" i="1"/>
  <c r="F9" i="1"/>
  <c r="F5" i="1" s="1"/>
  <c r="CH24" i="21" l="1"/>
  <c r="CR24" i="21" s="1"/>
  <c r="CJ24" i="21"/>
  <c r="CI24" i="21"/>
  <c r="CS24" i="21" s="1"/>
  <c r="CI22" i="21"/>
  <c r="CJ22" i="21"/>
  <c r="CH22" i="21"/>
  <c r="CH13" i="21"/>
  <c r="CI13" i="21"/>
  <c r="CJ13" i="21"/>
  <c r="CH16" i="21"/>
  <c r="CI16" i="21"/>
  <c r="CJ16" i="21"/>
  <c r="CH21" i="21"/>
  <c r="CI21" i="21"/>
  <c r="CJ21" i="21"/>
  <c r="CJ15" i="21"/>
  <c r="CI15" i="21"/>
  <c r="CS15" i="21" s="1"/>
  <c r="CH15" i="21"/>
  <c r="CR15" i="21" s="1"/>
  <c r="CH17" i="21"/>
  <c r="CR17" i="21" s="1"/>
  <c r="CI17" i="21"/>
  <c r="CS17" i="21" s="1"/>
  <c r="CJ17" i="21"/>
  <c r="CI18" i="21"/>
  <c r="CS18" i="21" s="1"/>
  <c r="CJ18" i="21"/>
  <c r="CH18" i="21"/>
  <c r="CR18" i="21" s="1"/>
  <c r="CH20" i="21"/>
  <c r="CR20" i="21" s="1"/>
  <c r="CI20" i="21"/>
  <c r="CS20" i="21" s="1"/>
  <c r="CJ20" i="21"/>
  <c r="CT20" i="21" s="1"/>
  <c r="CJ19" i="21"/>
  <c r="CH19" i="21"/>
  <c r="CI19" i="21"/>
  <c r="CI14" i="21"/>
  <c r="CS14" i="21" s="1"/>
  <c r="CJ14" i="21"/>
  <c r="CT14" i="21" s="1"/>
  <c r="CH14" i="21"/>
  <c r="CR14" i="21" s="1"/>
  <c r="CJ23" i="21"/>
  <c r="CT23" i="21" s="1"/>
  <c r="CH23" i="21"/>
  <c r="CR23" i="21" s="1"/>
  <c r="CI23" i="21"/>
  <c r="CS23" i="21" s="1"/>
  <c r="CI36" i="21"/>
  <c r="CH36" i="21"/>
  <c r="CI33" i="21"/>
  <c r="CH33" i="21"/>
  <c r="CI27" i="21"/>
  <c r="CS27" i="21" s="1"/>
  <c r="CH27" i="21"/>
  <c r="CR27" i="21" s="1"/>
  <c r="CI34" i="21"/>
  <c r="CH34" i="21"/>
  <c r="CS22" i="21"/>
  <c r="CR22" i="21"/>
  <c r="CS16" i="21"/>
  <c r="CR16" i="21"/>
  <c r="CI32" i="21"/>
  <c r="CH32" i="21"/>
  <c r="CI28" i="21"/>
  <c r="CS28" i="21" s="1"/>
  <c r="CH28" i="21"/>
  <c r="CR28" i="21" s="1"/>
  <c r="CS21" i="21"/>
  <c r="CR21" i="21"/>
  <c r="CI37" i="21"/>
  <c r="CH37" i="21"/>
  <c r="CI25" i="21"/>
  <c r="CH25" i="21"/>
  <c r="CS19" i="21"/>
  <c r="CR19" i="21"/>
  <c r="CI35" i="21"/>
  <c r="CH35" i="21"/>
  <c r="CI26" i="21"/>
  <c r="CS26" i="21" s="1"/>
  <c r="CH26" i="21"/>
  <c r="CR26" i="21" s="1"/>
  <c r="CI30" i="21"/>
  <c r="CH30" i="21"/>
  <c r="CI31" i="21"/>
  <c r="CH31" i="21"/>
  <c r="CI29" i="21"/>
  <c r="CH29" i="21"/>
  <c r="BX36" i="21"/>
  <c r="BY36" i="21"/>
  <c r="BX27" i="21"/>
  <c r="BY27" i="21"/>
  <c r="BX22" i="21"/>
  <c r="BY22" i="21"/>
  <c r="BY13" i="21"/>
  <c r="BX13" i="21"/>
  <c r="BX16" i="21"/>
  <c r="BY16" i="21"/>
  <c r="BY32" i="21"/>
  <c r="BX32" i="21"/>
  <c r="BY28" i="21"/>
  <c r="BX28" i="21"/>
  <c r="BY21" i="21"/>
  <c r="BX21" i="21"/>
  <c r="BY37" i="21"/>
  <c r="BX37" i="21"/>
  <c r="BY17" i="21"/>
  <c r="BX17" i="21"/>
  <c r="BX18" i="21"/>
  <c r="BY18" i="21"/>
  <c r="BY20" i="21"/>
  <c r="BX20" i="21"/>
  <c r="BY25" i="21"/>
  <c r="BX25" i="21"/>
  <c r="BX19" i="21"/>
  <c r="BY19" i="21"/>
  <c r="BY35" i="21"/>
  <c r="BX35" i="21"/>
  <c r="BX26" i="21"/>
  <c r="BY26" i="21"/>
  <c r="BY15" i="21"/>
  <c r="BX15" i="21"/>
  <c r="BY33" i="21"/>
  <c r="BX33" i="21"/>
  <c r="BX34" i="21"/>
  <c r="BY34" i="21"/>
  <c r="BX14" i="21"/>
  <c r="BY14" i="21"/>
  <c r="BX30" i="21"/>
  <c r="BY30" i="21"/>
  <c r="BY31" i="21"/>
  <c r="BX31" i="21"/>
  <c r="BX24" i="21"/>
  <c r="BY24" i="21"/>
  <c r="BY23" i="21"/>
  <c r="BX23" i="21"/>
  <c r="BY29" i="21"/>
  <c r="BX29" i="21"/>
  <c r="BE15" i="21"/>
  <c r="BO15" i="21" s="1"/>
  <c r="BD15" i="21"/>
  <c r="BN15" i="21" s="1"/>
  <c r="BD36" i="21"/>
  <c r="BE36" i="21"/>
  <c r="BE17" i="21"/>
  <c r="BO17" i="21" s="1"/>
  <c r="BD17" i="21"/>
  <c r="BN17" i="21" s="1"/>
  <c r="BE33" i="21"/>
  <c r="BD33" i="21"/>
  <c r="BE27" i="21"/>
  <c r="BO27" i="21" s="1"/>
  <c r="BD27" i="21"/>
  <c r="BN27" i="21" s="1"/>
  <c r="BD18" i="21"/>
  <c r="BN18" i="21" s="1"/>
  <c r="BE18" i="21"/>
  <c r="BO18" i="21" s="1"/>
  <c r="BD34" i="21"/>
  <c r="BE34" i="21"/>
  <c r="BD22" i="21"/>
  <c r="BN22" i="21" s="1"/>
  <c r="BE22" i="21"/>
  <c r="BO22" i="21" s="1"/>
  <c r="BE13" i="21"/>
  <c r="BD13" i="21"/>
  <c r="BE16" i="21"/>
  <c r="BO16" i="21" s="1"/>
  <c r="BD16" i="21"/>
  <c r="BN16" i="21" s="1"/>
  <c r="BD32" i="21"/>
  <c r="BE32" i="21"/>
  <c r="BD28" i="21"/>
  <c r="BN28" i="21" s="1"/>
  <c r="BE28" i="21"/>
  <c r="BO28" i="21" s="1"/>
  <c r="BE21" i="21"/>
  <c r="BO21" i="21" s="1"/>
  <c r="BD21" i="21"/>
  <c r="BN21" i="21" s="1"/>
  <c r="BE37" i="21"/>
  <c r="BD37" i="21"/>
  <c r="BE20" i="21"/>
  <c r="BO20" i="21" s="1"/>
  <c r="BD20" i="21"/>
  <c r="BN20" i="21" s="1"/>
  <c r="BE25" i="21"/>
  <c r="BD25" i="21"/>
  <c r="BE19" i="21"/>
  <c r="BO19" i="21" s="1"/>
  <c r="BD19" i="21"/>
  <c r="BN19" i="21" s="1"/>
  <c r="BE35" i="21"/>
  <c r="BD35" i="21"/>
  <c r="BE26" i="21"/>
  <c r="BO26" i="21" s="1"/>
  <c r="BD26" i="21"/>
  <c r="BN26" i="21" s="1"/>
  <c r="BD14" i="21"/>
  <c r="BN14" i="21" s="1"/>
  <c r="BE14" i="21"/>
  <c r="BO14" i="21" s="1"/>
  <c r="BE30" i="21"/>
  <c r="BD30" i="21"/>
  <c r="BE31" i="21"/>
  <c r="BD31" i="21"/>
  <c r="BD24" i="21"/>
  <c r="BN24" i="21" s="1"/>
  <c r="BE24" i="21"/>
  <c r="BO24" i="21" s="1"/>
  <c r="BE23" i="21"/>
  <c r="BO23" i="21" s="1"/>
  <c r="BD23" i="21"/>
  <c r="BN23" i="21" s="1"/>
  <c r="BE29" i="21"/>
  <c r="BD29" i="21"/>
  <c r="AU36" i="21"/>
  <c r="AT36" i="21"/>
  <c r="AU33" i="21"/>
  <c r="AT33" i="21"/>
  <c r="AU34" i="21"/>
  <c r="AT34" i="21"/>
  <c r="AU15" i="21"/>
  <c r="AT15" i="21"/>
  <c r="AU18" i="21"/>
  <c r="AT18" i="21"/>
  <c r="AU22" i="21"/>
  <c r="AT22" i="21"/>
  <c r="AU13" i="21"/>
  <c r="AT13" i="21"/>
  <c r="AU16" i="21"/>
  <c r="AT16" i="21"/>
  <c r="AU32" i="21"/>
  <c r="AT32" i="21"/>
  <c r="AU28" i="21"/>
  <c r="AT28" i="21"/>
  <c r="AU21" i="21"/>
  <c r="AT21" i="21"/>
  <c r="AU37" i="21"/>
  <c r="AT37" i="21"/>
  <c r="AU17" i="21"/>
  <c r="AT17" i="21"/>
  <c r="AU27" i="21"/>
  <c r="AT27" i="21"/>
  <c r="AU20" i="21"/>
  <c r="AT20" i="21"/>
  <c r="AU25" i="21"/>
  <c r="AT25" i="21"/>
  <c r="AU19" i="21"/>
  <c r="AT19" i="21"/>
  <c r="AU35" i="21"/>
  <c r="AT35" i="21"/>
  <c r="AU26" i="21"/>
  <c r="AT26" i="21"/>
  <c r="AU14" i="21"/>
  <c r="AT14" i="21"/>
  <c r="AU30" i="21"/>
  <c r="AT30" i="21"/>
  <c r="AU31" i="21"/>
  <c r="AT31" i="21"/>
  <c r="AU24" i="21"/>
  <c r="AT24" i="21"/>
  <c r="AU23" i="21"/>
  <c r="AT23" i="21"/>
  <c r="AU29" i="21"/>
  <c r="AT29" i="21"/>
  <c r="AA15" i="21"/>
  <c r="AK15" i="21" s="1"/>
  <c r="Z15" i="21"/>
  <c r="AJ15" i="21" s="1"/>
  <c r="Z36" i="21"/>
  <c r="AA36" i="21"/>
  <c r="AA17" i="21"/>
  <c r="AK17" i="21" s="1"/>
  <c r="Z17" i="21"/>
  <c r="AJ17" i="21" s="1"/>
  <c r="AA33" i="21"/>
  <c r="Z33" i="21"/>
  <c r="AA27" i="21"/>
  <c r="AK27" i="21" s="1"/>
  <c r="Z27" i="21"/>
  <c r="AJ27" i="21" s="1"/>
  <c r="AA18" i="21"/>
  <c r="AK18" i="21" s="1"/>
  <c r="Z18" i="21"/>
  <c r="AJ18" i="21" s="1"/>
  <c r="Z34" i="21"/>
  <c r="AA34" i="21"/>
  <c r="Z22" i="21"/>
  <c r="AJ22" i="21" s="1"/>
  <c r="AA22" i="21"/>
  <c r="AK22" i="21" s="1"/>
  <c r="AA13" i="21"/>
  <c r="Z13" i="21"/>
  <c r="AA16" i="21"/>
  <c r="AK16" i="21" s="1"/>
  <c r="Z16" i="21"/>
  <c r="AJ16" i="21" s="1"/>
  <c r="Z32" i="21"/>
  <c r="AA32" i="21"/>
  <c r="Z28" i="21"/>
  <c r="AJ28" i="21" s="1"/>
  <c r="AA28" i="21"/>
  <c r="AK28" i="21" s="1"/>
  <c r="AA21" i="21"/>
  <c r="AK21" i="21" s="1"/>
  <c r="Z21" i="21"/>
  <c r="AJ21" i="21" s="1"/>
  <c r="AA37" i="21"/>
  <c r="Z37" i="21"/>
  <c r="Z20" i="21"/>
  <c r="AJ20" i="21" s="1"/>
  <c r="AA20" i="21"/>
  <c r="AK20" i="21" s="1"/>
  <c r="AA25" i="21"/>
  <c r="Z25" i="21"/>
  <c r="AA19" i="21"/>
  <c r="AK19" i="21" s="1"/>
  <c r="Z19" i="21"/>
  <c r="AJ19" i="21" s="1"/>
  <c r="AA35" i="21"/>
  <c r="Z35" i="21"/>
  <c r="Z26" i="21"/>
  <c r="AJ26" i="21" s="1"/>
  <c r="AA26" i="21"/>
  <c r="AK26" i="21" s="1"/>
  <c r="AA14" i="21"/>
  <c r="AK14" i="21" s="1"/>
  <c r="Z14" i="21"/>
  <c r="AJ14" i="21" s="1"/>
  <c r="Z30" i="21"/>
  <c r="AA30" i="21"/>
  <c r="AA31" i="21"/>
  <c r="Z31" i="21"/>
  <c r="Z24" i="21"/>
  <c r="AJ24" i="21" s="1"/>
  <c r="AA24" i="21"/>
  <c r="AK24" i="21" s="1"/>
  <c r="AA23" i="21"/>
  <c r="AK23" i="21" s="1"/>
  <c r="Z23" i="21"/>
  <c r="AJ23" i="21" s="1"/>
  <c r="AA29" i="21"/>
  <c r="Z29" i="21"/>
  <c r="Q37" i="21"/>
  <c r="P37" i="21"/>
  <c r="Q15" i="21"/>
  <c r="P15" i="21"/>
  <c r="P17" i="21"/>
  <c r="Q17" i="21"/>
  <c r="Q27" i="21"/>
  <c r="P27" i="21"/>
  <c r="P34" i="21"/>
  <c r="Q34" i="21"/>
  <c r="P22" i="21"/>
  <c r="Q22" i="21"/>
  <c r="P16" i="21"/>
  <c r="Q16" i="21"/>
  <c r="P21" i="21"/>
  <c r="Q21" i="21"/>
  <c r="P20" i="21"/>
  <c r="Q20" i="21"/>
  <c r="P25" i="21"/>
  <c r="Q25" i="21"/>
  <c r="Q19" i="21"/>
  <c r="P19" i="21"/>
  <c r="Q35" i="21"/>
  <c r="P35" i="21"/>
  <c r="P26" i="21"/>
  <c r="Q26" i="21"/>
  <c r="P36" i="21"/>
  <c r="Q36" i="21"/>
  <c r="Q33" i="21"/>
  <c r="P33" i="21"/>
  <c r="P18" i="21"/>
  <c r="Q18" i="21"/>
  <c r="P13" i="21"/>
  <c r="Q13" i="21"/>
  <c r="P32" i="21"/>
  <c r="Q32" i="21"/>
  <c r="P28" i="21"/>
  <c r="Q28" i="21"/>
  <c r="P14" i="21"/>
  <c r="Q14" i="21"/>
  <c r="P30" i="21"/>
  <c r="Q30" i="21"/>
  <c r="Q31" i="21"/>
  <c r="P31" i="21"/>
  <c r="P24" i="21"/>
  <c r="Q24" i="21"/>
  <c r="Q23" i="21"/>
  <c r="P23" i="21"/>
  <c r="P29" i="21"/>
  <c r="Q29" i="21"/>
  <c r="CC36" i="21"/>
  <c r="BW36" i="21"/>
  <c r="AV36" i="21"/>
  <c r="CD36" i="21"/>
  <c r="BZ36" i="21"/>
  <c r="CF36" i="21"/>
  <c r="BR36" i="21"/>
  <c r="AO36" i="21"/>
  <c r="CG36" i="21"/>
  <c r="BS36" i="21"/>
  <c r="AP36" i="21"/>
  <c r="CJ36" i="21"/>
  <c r="BT36" i="21"/>
  <c r="AQ36" i="21"/>
  <c r="BU36" i="21"/>
  <c r="AR36" i="21"/>
  <c r="CB36" i="21"/>
  <c r="BV36" i="21"/>
  <c r="AS36" i="21"/>
  <c r="AN36" i="21"/>
  <c r="CE36" i="21"/>
  <c r="K36" i="21"/>
  <c r="BC36" i="21"/>
  <c r="R36" i="21"/>
  <c r="T36" i="21"/>
  <c r="V36" i="21"/>
  <c r="X36" i="21"/>
  <c r="AB36" i="21"/>
  <c r="N36" i="21"/>
  <c r="AX36" i="21"/>
  <c r="AZ36" i="21"/>
  <c r="BB36" i="21"/>
  <c r="L36" i="21"/>
  <c r="BF36" i="21"/>
  <c r="U36" i="21"/>
  <c r="W36" i="21"/>
  <c r="J36" i="21"/>
  <c r="O36" i="21"/>
  <c r="M36" i="21"/>
  <c r="Y36" i="21"/>
  <c r="AY36" i="21"/>
  <c r="BA36" i="21"/>
  <c r="BT17" i="21"/>
  <c r="AQ17" i="21"/>
  <c r="BU17" i="21"/>
  <c r="AR17" i="21"/>
  <c r="CC17" i="21"/>
  <c r="BW17" i="21"/>
  <c r="AV17" i="21"/>
  <c r="CD17" i="21"/>
  <c r="CN17" i="21" s="1"/>
  <c r="BZ17" i="21"/>
  <c r="CE17" i="21"/>
  <c r="AN17" i="21"/>
  <c r="CF17" i="21"/>
  <c r="CP17" i="21" s="1"/>
  <c r="BR17" i="21"/>
  <c r="AO17" i="21"/>
  <c r="CG17" i="21"/>
  <c r="BS17" i="21"/>
  <c r="AP17" i="21"/>
  <c r="AS17" i="21"/>
  <c r="CB17" i="21"/>
  <c r="CL17" i="21" s="1"/>
  <c r="BV17" i="21"/>
  <c r="U17" i="21"/>
  <c r="AE17" i="21" s="1"/>
  <c r="R17" i="21"/>
  <c r="W17" i="21"/>
  <c r="AG17" i="21" s="1"/>
  <c r="Y17" i="21"/>
  <c r="AI17" i="21" s="1"/>
  <c r="K17" i="21"/>
  <c r="V17" i="21"/>
  <c r="AF17" i="21" s="1"/>
  <c r="AY17" i="21"/>
  <c r="BI17" i="21" s="1"/>
  <c r="N17" i="21"/>
  <c r="BA17" i="21"/>
  <c r="BK17" i="21" s="1"/>
  <c r="BC17" i="21"/>
  <c r="BM17" i="21" s="1"/>
  <c r="AZ17" i="21"/>
  <c r="BJ17" i="21" s="1"/>
  <c r="T17" i="21"/>
  <c r="L17" i="21"/>
  <c r="X17" i="21"/>
  <c r="AH17" i="21" s="1"/>
  <c r="AB17" i="21"/>
  <c r="AL17" i="21" s="1"/>
  <c r="O17" i="21"/>
  <c r="J17" i="21"/>
  <c r="AX17" i="21"/>
  <c r="BB17" i="21"/>
  <c r="BL17" i="21" s="1"/>
  <c r="BF17" i="21"/>
  <c r="BP17" i="21" s="1"/>
  <c r="M17" i="21"/>
  <c r="CB27" i="21"/>
  <c r="BV27" i="21"/>
  <c r="AS27" i="21"/>
  <c r="CC27" i="21"/>
  <c r="CM27" i="21" s="1"/>
  <c r="BW27" i="21"/>
  <c r="AV27" i="21"/>
  <c r="CE27" i="21"/>
  <c r="CO27" i="21" s="1"/>
  <c r="AN27" i="21"/>
  <c r="CF27" i="21"/>
  <c r="BR27" i="21"/>
  <c r="AO27" i="21"/>
  <c r="CG27" i="21"/>
  <c r="BS27" i="21"/>
  <c r="AP27" i="21"/>
  <c r="CJ27" i="21"/>
  <c r="BT27" i="21"/>
  <c r="AQ27" i="21"/>
  <c r="BU27" i="21"/>
  <c r="AR27" i="21"/>
  <c r="CD27" i="21"/>
  <c r="CN27" i="21" s="1"/>
  <c r="BZ27" i="21"/>
  <c r="BF27" i="21"/>
  <c r="BP27" i="21" s="1"/>
  <c r="J27" i="21"/>
  <c r="O27" i="21"/>
  <c r="U27" i="21"/>
  <c r="AE27" i="21" s="1"/>
  <c r="W27" i="21"/>
  <c r="AG27" i="21" s="1"/>
  <c r="Y27" i="21"/>
  <c r="AI27" i="21" s="1"/>
  <c r="M27" i="21"/>
  <c r="AY27" i="21"/>
  <c r="BI27" i="21" s="1"/>
  <c r="BA27" i="21"/>
  <c r="BK27" i="21" s="1"/>
  <c r="K27" i="21"/>
  <c r="R27" i="21"/>
  <c r="BC27" i="21"/>
  <c r="BM27" i="21" s="1"/>
  <c r="T27" i="21"/>
  <c r="V27" i="21"/>
  <c r="AF27" i="21" s="1"/>
  <c r="N27" i="21"/>
  <c r="X27" i="21"/>
  <c r="AH27" i="21" s="1"/>
  <c r="AB27" i="21"/>
  <c r="AL27" i="21" s="1"/>
  <c r="L27" i="21"/>
  <c r="AX27" i="21"/>
  <c r="AZ27" i="21"/>
  <c r="BJ27" i="21" s="1"/>
  <c r="BB27" i="21"/>
  <c r="BL27" i="21" s="1"/>
  <c r="BU34" i="21"/>
  <c r="AR34" i="21"/>
  <c r="CB34" i="21"/>
  <c r="BV34" i="21"/>
  <c r="AS34" i="21"/>
  <c r="CD34" i="21"/>
  <c r="BZ34" i="21"/>
  <c r="CE34" i="21"/>
  <c r="AN34" i="21"/>
  <c r="CF34" i="21"/>
  <c r="BR34" i="21"/>
  <c r="AO34" i="21"/>
  <c r="CG34" i="21"/>
  <c r="BS34" i="21"/>
  <c r="AP34" i="21"/>
  <c r="CJ34" i="21"/>
  <c r="BT34" i="21"/>
  <c r="AQ34" i="21"/>
  <c r="CC34" i="21"/>
  <c r="BW34" i="21"/>
  <c r="AV34" i="21"/>
  <c r="X34" i="21"/>
  <c r="AB34" i="21"/>
  <c r="AX34" i="21"/>
  <c r="AZ34" i="21"/>
  <c r="J34" i="21"/>
  <c r="W34" i="21"/>
  <c r="O34" i="21"/>
  <c r="BB34" i="21"/>
  <c r="BF34" i="21"/>
  <c r="BA34" i="21"/>
  <c r="U34" i="21"/>
  <c r="M34" i="21"/>
  <c r="Y34" i="21"/>
  <c r="R34" i="21"/>
  <c r="K34" i="21"/>
  <c r="AY34" i="21"/>
  <c r="BC34" i="21"/>
  <c r="N34" i="21"/>
  <c r="T34" i="21"/>
  <c r="V34" i="21"/>
  <c r="L34" i="21"/>
  <c r="I37" i="24"/>
  <c r="CF13" i="21"/>
  <c r="CP13" i="21" s="1"/>
  <c r="AO13" i="21"/>
  <c r="CG13" i="21"/>
  <c r="CQ13" i="21" s="1"/>
  <c r="BS13" i="21"/>
  <c r="AP13" i="21"/>
  <c r="CB13" i="21"/>
  <c r="CL13" i="21" s="1"/>
  <c r="BU13" i="21"/>
  <c r="AR13" i="21"/>
  <c r="BV13" i="21"/>
  <c r="AS13" i="21"/>
  <c r="CC13" i="21"/>
  <c r="CM13" i="21" s="1"/>
  <c r="BW13" i="21"/>
  <c r="AV13" i="21"/>
  <c r="CD13" i="21"/>
  <c r="CN13" i="21" s="1"/>
  <c r="BZ13" i="21"/>
  <c r="AN13" i="21"/>
  <c r="CE13" i="21"/>
  <c r="CO13" i="21" s="1"/>
  <c r="BR13" i="21"/>
  <c r="AQ13" i="21"/>
  <c r="BT13" i="21"/>
  <c r="R13" i="21"/>
  <c r="AZ13" i="21"/>
  <c r="BJ13" i="21" s="1"/>
  <c r="BB13" i="21"/>
  <c r="BL13" i="21" s="1"/>
  <c r="BF13" i="21"/>
  <c r="K13" i="21"/>
  <c r="N13" i="21"/>
  <c r="U13" i="21"/>
  <c r="AE13" i="21" s="1"/>
  <c r="W13" i="21"/>
  <c r="AG13" i="21" s="1"/>
  <c r="Y13" i="21"/>
  <c r="AI13" i="21" s="1"/>
  <c r="T13" i="21"/>
  <c r="AD13" i="21" s="1"/>
  <c r="J13" i="21"/>
  <c r="L13" i="21"/>
  <c r="AY13" i="21"/>
  <c r="BI13" i="21" s="1"/>
  <c r="BA13" i="21"/>
  <c r="BK13" i="21" s="1"/>
  <c r="BC13" i="21"/>
  <c r="BM13" i="21" s="1"/>
  <c r="AX13" i="21"/>
  <c r="BH13" i="21" s="1"/>
  <c r="O13" i="21"/>
  <c r="V13" i="21"/>
  <c r="AF13" i="21" s="1"/>
  <c r="X13" i="21"/>
  <c r="AH13" i="21" s="1"/>
  <c r="AB13" i="21"/>
  <c r="M13" i="21"/>
  <c r="CG32" i="21"/>
  <c r="BS32" i="21"/>
  <c r="AP32" i="21"/>
  <c r="CJ32" i="21"/>
  <c r="BT32" i="21"/>
  <c r="AQ32" i="21"/>
  <c r="CB32" i="21"/>
  <c r="BV32" i="21"/>
  <c r="AS32" i="21"/>
  <c r="CC32" i="21"/>
  <c r="BW32" i="21"/>
  <c r="AV32" i="21"/>
  <c r="CD32" i="21"/>
  <c r="BZ32" i="21"/>
  <c r="CE32" i="21"/>
  <c r="AN32" i="21"/>
  <c r="CF32" i="21"/>
  <c r="BR32" i="21"/>
  <c r="AO32" i="21"/>
  <c r="BU32" i="21"/>
  <c r="AR32" i="21"/>
  <c r="AZ32" i="21"/>
  <c r="BB32" i="21"/>
  <c r="BF32" i="21"/>
  <c r="R32" i="21"/>
  <c r="K32" i="21"/>
  <c r="W32" i="21"/>
  <c r="Y32" i="21"/>
  <c r="N32" i="21"/>
  <c r="U32" i="21"/>
  <c r="AY32" i="21"/>
  <c r="BA32" i="21"/>
  <c r="BC32" i="21"/>
  <c r="L32" i="21"/>
  <c r="T32" i="21"/>
  <c r="O32" i="21"/>
  <c r="V32" i="21"/>
  <c r="X32" i="21"/>
  <c r="AB32" i="21"/>
  <c r="J32" i="21"/>
  <c r="AX32" i="21"/>
  <c r="M32" i="21"/>
  <c r="CD37" i="21"/>
  <c r="BZ37" i="21"/>
  <c r="CE37" i="21"/>
  <c r="AN37" i="21"/>
  <c r="CG37" i="21"/>
  <c r="BS37" i="21"/>
  <c r="AP37" i="21"/>
  <c r="CJ37" i="21"/>
  <c r="BT37" i="21"/>
  <c r="AQ37" i="21"/>
  <c r="BU37" i="21"/>
  <c r="AR37" i="21"/>
  <c r="CB37" i="21"/>
  <c r="BV37" i="21"/>
  <c r="AS37" i="21"/>
  <c r="CC37" i="21"/>
  <c r="BW37" i="21"/>
  <c r="AV37" i="21"/>
  <c r="AO37" i="21"/>
  <c r="BR37" i="21"/>
  <c r="CF37" i="21"/>
  <c r="AX37" i="21"/>
  <c r="AZ37" i="21"/>
  <c r="BB37" i="21"/>
  <c r="AB37" i="21"/>
  <c r="L37" i="21"/>
  <c r="U37" i="21"/>
  <c r="W37" i="21"/>
  <c r="Y37" i="21"/>
  <c r="BF37" i="21"/>
  <c r="O37" i="21"/>
  <c r="J37" i="21"/>
  <c r="AY37" i="21"/>
  <c r="BA37" i="21"/>
  <c r="BC37" i="21"/>
  <c r="M37" i="21"/>
  <c r="T37" i="21"/>
  <c r="V37" i="21"/>
  <c r="X37" i="21"/>
  <c r="K37" i="21"/>
  <c r="R37" i="21"/>
  <c r="N37" i="21"/>
  <c r="I33" i="24"/>
  <c r="I35" i="24"/>
  <c r="I36" i="24"/>
  <c r="I15" i="24"/>
  <c r="I16" i="24"/>
  <c r="CJ25" i="21"/>
  <c r="BT25" i="21"/>
  <c r="AQ25" i="21"/>
  <c r="BU25" i="21"/>
  <c r="AR25" i="21"/>
  <c r="CC25" i="21"/>
  <c r="BW25" i="21"/>
  <c r="AV25" i="21"/>
  <c r="CD25" i="21"/>
  <c r="CN25" i="21" s="1"/>
  <c r="BZ25" i="21"/>
  <c r="CE25" i="21"/>
  <c r="AN25" i="21"/>
  <c r="CF25" i="21"/>
  <c r="BR25" i="21"/>
  <c r="AO25" i="21"/>
  <c r="CG25" i="21"/>
  <c r="BS25" i="21"/>
  <c r="AP25" i="21"/>
  <c r="CB25" i="21"/>
  <c r="BV25" i="21"/>
  <c r="AS25" i="21"/>
  <c r="W25" i="21"/>
  <c r="AG25" i="21" s="1"/>
  <c r="Y25" i="21"/>
  <c r="AI25" i="21" s="1"/>
  <c r="K25" i="21"/>
  <c r="V25" i="21"/>
  <c r="AF25" i="21" s="1"/>
  <c r="AY25" i="21"/>
  <c r="BI25" i="21" s="1"/>
  <c r="AZ25" i="21"/>
  <c r="BJ25" i="21" s="1"/>
  <c r="N25" i="21"/>
  <c r="BA25" i="21"/>
  <c r="BK25" i="21" s="1"/>
  <c r="BC25" i="21"/>
  <c r="BM25" i="21" s="1"/>
  <c r="T25" i="21"/>
  <c r="L25" i="21"/>
  <c r="X25" i="21"/>
  <c r="AH25" i="21" s="1"/>
  <c r="AB25" i="21"/>
  <c r="AL25" i="21" s="1"/>
  <c r="O25" i="21"/>
  <c r="J25" i="21"/>
  <c r="AX25" i="21"/>
  <c r="BB25" i="21"/>
  <c r="BL25" i="21" s="1"/>
  <c r="BF25" i="21"/>
  <c r="BP25" i="21" s="1"/>
  <c r="M25" i="21"/>
  <c r="U25" i="21"/>
  <c r="AE25" i="21" s="1"/>
  <c r="R25" i="21"/>
  <c r="CB35" i="21"/>
  <c r="BV35" i="21"/>
  <c r="AS35" i="21"/>
  <c r="CC35" i="21"/>
  <c r="BW35" i="21"/>
  <c r="AV35" i="21"/>
  <c r="CE35" i="21"/>
  <c r="AN35" i="21"/>
  <c r="CF35" i="21"/>
  <c r="BR35" i="21"/>
  <c r="AO35" i="21"/>
  <c r="CG35" i="21"/>
  <c r="BS35" i="21"/>
  <c r="AP35" i="21"/>
  <c r="CJ35" i="21"/>
  <c r="BT35" i="21"/>
  <c r="AQ35" i="21"/>
  <c r="BU35" i="21"/>
  <c r="AR35" i="21"/>
  <c r="CD35" i="21"/>
  <c r="BZ35" i="21"/>
  <c r="U35" i="21"/>
  <c r="W35" i="21"/>
  <c r="Y35" i="21"/>
  <c r="M35" i="21"/>
  <c r="AY35" i="21"/>
  <c r="BA35" i="21"/>
  <c r="K35" i="21"/>
  <c r="R35" i="21"/>
  <c r="BC35" i="21"/>
  <c r="X35" i="21"/>
  <c r="T35" i="21"/>
  <c r="V35" i="21"/>
  <c r="N35" i="21"/>
  <c r="AB35" i="21"/>
  <c r="BB35" i="21"/>
  <c r="L35" i="21"/>
  <c r="AX35" i="21"/>
  <c r="AZ35" i="21"/>
  <c r="BF35" i="21"/>
  <c r="J35" i="21"/>
  <c r="O35" i="21"/>
  <c r="CE14" i="21"/>
  <c r="CO14" i="21" s="1"/>
  <c r="AN14" i="21"/>
  <c r="CF14" i="21"/>
  <c r="CP14" i="21" s="1"/>
  <c r="BR14" i="21"/>
  <c r="AO14" i="21"/>
  <c r="BT14" i="21"/>
  <c r="AQ14" i="21"/>
  <c r="BU14" i="21"/>
  <c r="AR14" i="21"/>
  <c r="CB14" i="21"/>
  <c r="CL14" i="21" s="1"/>
  <c r="BV14" i="21"/>
  <c r="AS14" i="21"/>
  <c r="CC14" i="21"/>
  <c r="CM14" i="21" s="1"/>
  <c r="BW14" i="21"/>
  <c r="AV14" i="21"/>
  <c r="CD14" i="21"/>
  <c r="CN14" i="21" s="1"/>
  <c r="BZ14" i="21"/>
  <c r="BS14" i="21"/>
  <c r="CG14" i="21"/>
  <c r="CQ14" i="21" s="1"/>
  <c r="AP14" i="21"/>
  <c r="AX14" i="21"/>
  <c r="AZ14" i="21"/>
  <c r="BJ14" i="21" s="1"/>
  <c r="BB14" i="21"/>
  <c r="BL14" i="21" s="1"/>
  <c r="BF14" i="21"/>
  <c r="BP14" i="21" s="1"/>
  <c r="N14" i="21"/>
  <c r="U14" i="21"/>
  <c r="AE14" i="21" s="1"/>
  <c r="W14" i="21"/>
  <c r="AG14" i="21" s="1"/>
  <c r="Y14" i="21"/>
  <c r="AI14" i="21" s="1"/>
  <c r="L14" i="21"/>
  <c r="O14" i="21"/>
  <c r="AY14" i="21"/>
  <c r="BI14" i="21" s="1"/>
  <c r="BA14" i="21"/>
  <c r="BK14" i="21" s="1"/>
  <c r="BC14" i="21"/>
  <c r="BM14" i="21" s="1"/>
  <c r="J14" i="21"/>
  <c r="M14" i="21"/>
  <c r="T14" i="21"/>
  <c r="V14" i="21"/>
  <c r="AF14" i="21" s="1"/>
  <c r="X14" i="21"/>
  <c r="AH14" i="21" s="1"/>
  <c r="AB14" i="21"/>
  <c r="AL14" i="21" s="1"/>
  <c r="R14" i="21"/>
  <c r="K14" i="21"/>
  <c r="CF31" i="21"/>
  <c r="BR31" i="21"/>
  <c r="AO31" i="21"/>
  <c r="CG31" i="21"/>
  <c r="BS31" i="21"/>
  <c r="AP31" i="21"/>
  <c r="BU31" i="21"/>
  <c r="AR31" i="21"/>
  <c r="CB31" i="21"/>
  <c r="BV31" i="21"/>
  <c r="AS31" i="21"/>
  <c r="CC31" i="21"/>
  <c r="BW31" i="21"/>
  <c r="AV31" i="21"/>
  <c r="CD31" i="21"/>
  <c r="BZ31" i="21"/>
  <c r="CE31" i="21"/>
  <c r="AN31" i="21"/>
  <c r="BT31" i="21"/>
  <c r="CJ31" i="21"/>
  <c r="AQ31" i="21"/>
  <c r="J31" i="21"/>
  <c r="AX31" i="21"/>
  <c r="V31" i="21"/>
  <c r="X31" i="21"/>
  <c r="AB31" i="21"/>
  <c r="M31" i="21"/>
  <c r="R31" i="21"/>
  <c r="AZ31" i="21"/>
  <c r="BB31" i="21"/>
  <c r="BF31" i="21"/>
  <c r="K31" i="21"/>
  <c r="N31" i="21"/>
  <c r="U31" i="21"/>
  <c r="W31" i="21"/>
  <c r="Y31" i="21"/>
  <c r="L31" i="21"/>
  <c r="AY31" i="21"/>
  <c r="BA31" i="21"/>
  <c r="BC31" i="21"/>
  <c r="T31" i="21"/>
  <c r="O31" i="21"/>
  <c r="CF23" i="21"/>
  <c r="CP23" i="21" s="1"/>
  <c r="BR23" i="21"/>
  <c r="AO23" i="21"/>
  <c r="CG23" i="21"/>
  <c r="CQ23" i="21" s="1"/>
  <c r="BS23" i="21"/>
  <c r="AP23" i="21"/>
  <c r="BU23" i="21"/>
  <c r="AR23" i="21"/>
  <c r="CB23" i="21"/>
  <c r="CL23" i="21" s="1"/>
  <c r="BV23" i="21"/>
  <c r="AS23" i="21"/>
  <c r="CC23" i="21"/>
  <c r="CM23" i="21" s="1"/>
  <c r="BW23" i="21"/>
  <c r="AV23" i="21"/>
  <c r="CD23" i="21"/>
  <c r="CN23" i="21" s="1"/>
  <c r="BZ23" i="21"/>
  <c r="CE23" i="21"/>
  <c r="CO23" i="21" s="1"/>
  <c r="AN23" i="21"/>
  <c r="BT23" i="21"/>
  <c r="AQ23" i="21"/>
  <c r="AY23" i="21"/>
  <c r="BI23" i="21" s="1"/>
  <c r="BA23" i="21"/>
  <c r="BK23" i="21" s="1"/>
  <c r="BC23" i="21"/>
  <c r="BM23" i="21" s="1"/>
  <c r="O23" i="21"/>
  <c r="T23" i="21"/>
  <c r="J23" i="21"/>
  <c r="V23" i="21"/>
  <c r="AF23" i="21" s="1"/>
  <c r="X23" i="21"/>
  <c r="AH23" i="21" s="1"/>
  <c r="AB23" i="21"/>
  <c r="AL23" i="21" s="1"/>
  <c r="M23" i="21"/>
  <c r="AX23" i="21"/>
  <c r="R23" i="21"/>
  <c r="AZ23" i="21"/>
  <c r="BJ23" i="21" s="1"/>
  <c r="BB23" i="21"/>
  <c r="BL23" i="21" s="1"/>
  <c r="BF23" i="21"/>
  <c r="BP23" i="21" s="1"/>
  <c r="K23" i="21"/>
  <c r="N23" i="21"/>
  <c r="U23" i="21"/>
  <c r="AE23" i="21" s="1"/>
  <c r="W23" i="21"/>
  <c r="AG23" i="21" s="1"/>
  <c r="Y23" i="21"/>
  <c r="AI23" i="21" s="1"/>
  <c r="L23" i="21"/>
  <c r="I18" i="24"/>
  <c r="I30" i="24"/>
  <c r="I22" i="24"/>
  <c r="I23" i="24"/>
  <c r="I24" i="24"/>
  <c r="CF15" i="21"/>
  <c r="CP15" i="21" s="1"/>
  <c r="BR15" i="21"/>
  <c r="AO15" i="21"/>
  <c r="CG15" i="21"/>
  <c r="CQ15" i="21" s="1"/>
  <c r="BS15" i="21"/>
  <c r="AP15" i="21"/>
  <c r="BU15" i="21"/>
  <c r="AR15" i="21"/>
  <c r="CB15" i="21"/>
  <c r="CL15" i="21" s="1"/>
  <c r="BV15" i="21"/>
  <c r="AS15" i="21"/>
  <c r="CC15" i="21"/>
  <c r="CM15" i="21" s="1"/>
  <c r="BW15" i="21"/>
  <c r="AV15" i="21"/>
  <c r="CD15" i="21"/>
  <c r="CN15" i="21" s="1"/>
  <c r="BZ15" i="21"/>
  <c r="CE15" i="21"/>
  <c r="CO15" i="21" s="1"/>
  <c r="AN15" i="21"/>
  <c r="BT15" i="21"/>
  <c r="CT15" i="21"/>
  <c r="AQ15" i="21"/>
  <c r="L15" i="21"/>
  <c r="AY15" i="21"/>
  <c r="BI15" i="21" s="1"/>
  <c r="BA15" i="21"/>
  <c r="BK15" i="21" s="1"/>
  <c r="BC15" i="21"/>
  <c r="BM15" i="21" s="1"/>
  <c r="O15" i="21"/>
  <c r="J15" i="21"/>
  <c r="V15" i="21"/>
  <c r="AF15" i="21" s="1"/>
  <c r="X15" i="21"/>
  <c r="AH15" i="21" s="1"/>
  <c r="AB15" i="21"/>
  <c r="AL15" i="21" s="1"/>
  <c r="M15" i="21"/>
  <c r="AX15" i="21"/>
  <c r="BH15" i="21" s="1"/>
  <c r="R15" i="21"/>
  <c r="T15" i="21"/>
  <c r="AD15" i="21" s="1"/>
  <c r="AZ15" i="21"/>
  <c r="BJ15" i="21" s="1"/>
  <c r="BB15" i="21"/>
  <c r="BL15" i="21" s="1"/>
  <c r="BF15" i="21"/>
  <c r="BP15" i="21" s="1"/>
  <c r="K15" i="21"/>
  <c r="N15" i="21"/>
  <c r="U15" i="21"/>
  <c r="AE15" i="21" s="1"/>
  <c r="W15" i="21"/>
  <c r="AG15" i="21" s="1"/>
  <c r="Y15" i="21"/>
  <c r="AI15" i="21" s="1"/>
  <c r="CJ33" i="21"/>
  <c r="BT33" i="21"/>
  <c r="AQ33" i="21"/>
  <c r="BU33" i="21"/>
  <c r="AR33" i="21"/>
  <c r="CC33" i="21"/>
  <c r="BW33" i="21"/>
  <c r="AV33" i="21"/>
  <c r="CD33" i="21"/>
  <c r="BZ33" i="21"/>
  <c r="CE33" i="21"/>
  <c r="AN33" i="21"/>
  <c r="CF33" i="21"/>
  <c r="BR33" i="21"/>
  <c r="AO33" i="21"/>
  <c r="CG33" i="21"/>
  <c r="BS33" i="21"/>
  <c r="AP33" i="21"/>
  <c r="CB33" i="21"/>
  <c r="BV33" i="21"/>
  <c r="AS33" i="21"/>
  <c r="AY33" i="21"/>
  <c r="N33" i="21"/>
  <c r="BA33" i="21"/>
  <c r="BC33" i="21"/>
  <c r="T33" i="21"/>
  <c r="L33" i="21"/>
  <c r="X33" i="21"/>
  <c r="AB33" i="21"/>
  <c r="O33" i="21"/>
  <c r="J33" i="21"/>
  <c r="AX33" i="21"/>
  <c r="BB33" i="21"/>
  <c r="BF33" i="21"/>
  <c r="M33" i="21"/>
  <c r="U33" i="21"/>
  <c r="AZ33" i="21"/>
  <c r="R33" i="21"/>
  <c r="V33" i="21"/>
  <c r="W33" i="21"/>
  <c r="Y33" i="21"/>
  <c r="K33" i="21"/>
  <c r="BU18" i="21"/>
  <c r="AR18" i="21"/>
  <c r="CB18" i="21"/>
  <c r="CL18" i="21" s="1"/>
  <c r="BV18" i="21"/>
  <c r="AS18" i="21"/>
  <c r="CD18" i="21"/>
  <c r="CN18" i="21" s="1"/>
  <c r="BZ18" i="21"/>
  <c r="CE18" i="21"/>
  <c r="CO18" i="21" s="1"/>
  <c r="AN18" i="21"/>
  <c r="CF18" i="21"/>
  <c r="CP18" i="21" s="1"/>
  <c r="BR18" i="21"/>
  <c r="AO18" i="21"/>
  <c r="CG18" i="21"/>
  <c r="CQ18" i="21" s="1"/>
  <c r="BS18" i="21"/>
  <c r="AP18" i="21"/>
  <c r="CT18" i="21"/>
  <c r="BT18" i="21"/>
  <c r="AQ18" i="21"/>
  <c r="AV18" i="21"/>
  <c r="CC18" i="21"/>
  <c r="CM18" i="21" s="1"/>
  <c r="BW18" i="21"/>
  <c r="BC18" i="21"/>
  <c r="BM18" i="21" s="1"/>
  <c r="N18" i="21"/>
  <c r="T18" i="21"/>
  <c r="AD18" i="21" s="1"/>
  <c r="V18" i="21"/>
  <c r="AF18" i="21" s="1"/>
  <c r="X18" i="21"/>
  <c r="AH18" i="21" s="1"/>
  <c r="AB18" i="21"/>
  <c r="AL18" i="21" s="1"/>
  <c r="L18" i="21"/>
  <c r="AX18" i="21"/>
  <c r="BH18" i="21" s="1"/>
  <c r="AZ18" i="21"/>
  <c r="BJ18" i="21" s="1"/>
  <c r="J18" i="21"/>
  <c r="O18" i="21"/>
  <c r="BB18" i="21"/>
  <c r="BL18" i="21" s="1"/>
  <c r="BF18" i="21"/>
  <c r="BP18" i="21" s="1"/>
  <c r="W18" i="21"/>
  <c r="AG18" i="21" s="1"/>
  <c r="U18" i="21"/>
  <c r="AE18" i="21" s="1"/>
  <c r="M18" i="21"/>
  <c r="Y18" i="21"/>
  <c r="AI18" i="21" s="1"/>
  <c r="R18" i="21"/>
  <c r="BA18" i="21"/>
  <c r="BK18" i="21" s="1"/>
  <c r="K18" i="21"/>
  <c r="AY18" i="21"/>
  <c r="BI18" i="21" s="1"/>
  <c r="I21" i="24"/>
  <c r="CE22" i="21"/>
  <c r="CO22" i="21" s="1"/>
  <c r="AN22" i="21"/>
  <c r="CF22" i="21"/>
  <c r="CP22" i="21" s="1"/>
  <c r="BR22" i="21"/>
  <c r="AO22" i="21"/>
  <c r="CT22" i="21"/>
  <c r="BT22" i="21"/>
  <c r="AQ22" i="21"/>
  <c r="BU22" i="21"/>
  <c r="AR22" i="21"/>
  <c r="CB22" i="21"/>
  <c r="CL22" i="21" s="1"/>
  <c r="BV22" i="21"/>
  <c r="AS22" i="21"/>
  <c r="CC22" i="21"/>
  <c r="CM22" i="21" s="1"/>
  <c r="BW22" i="21"/>
  <c r="AV22" i="21"/>
  <c r="CD22" i="21"/>
  <c r="CN22" i="21" s="1"/>
  <c r="BZ22" i="21"/>
  <c r="BS22" i="21"/>
  <c r="CG22" i="21"/>
  <c r="CQ22" i="21" s="1"/>
  <c r="AP22" i="21"/>
  <c r="U22" i="21"/>
  <c r="AE22" i="21" s="1"/>
  <c r="W22" i="21"/>
  <c r="AG22" i="21" s="1"/>
  <c r="Y22" i="21"/>
  <c r="AI22" i="21" s="1"/>
  <c r="L22" i="21"/>
  <c r="O22" i="21"/>
  <c r="AY22" i="21"/>
  <c r="BI22" i="21" s="1"/>
  <c r="BA22" i="21"/>
  <c r="BK22" i="21" s="1"/>
  <c r="BC22" i="21"/>
  <c r="BM22" i="21" s="1"/>
  <c r="J22" i="21"/>
  <c r="M22" i="21"/>
  <c r="T22" i="21"/>
  <c r="AD22" i="21" s="1"/>
  <c r="V22" i="21"/>
  <c r="AF22" i="21" s="1"/>
  <c r="X22" i="21"/>
  <c r="AH22" i="21" s="1"/>
  <c r="AB22" i="21"/>
  <c r="AL22" i="21" s="1"/>
  <c r="R22" i="21"/>
  <c r="K22" i="21"/>
  <c r="AX22" i="21"/>
  <c r="BH22" i="21" s="1"/>
  <c r="AZ22" i="21"/>
  <c r="BJ22" i="21" s="1"/>
  <c r="BB22" i="21"/>
  <c r="BL22" i="21" s="1"/>
  <c r="BF22" i="21"/>
  <c r="BP22" i="21" s="1"/>
  <c r="N22" i="21"/>
  <c r="CG16" i="21"/>
  <c r="BS16" i="21"/>
  <c r="AP16" i="21"/>
  <c r="CT16" i="21"/>
  <c r="BT16" i="21"/>
  <c r="AQ16" i="21"/>
  <c r="CB16" i="21"/>
  <c r="CL16" i="21" s="1"/>
  <c r="BV16" i="21"/>
  <c r="AS16" i="21"/>
  <c r="CC16" i="21"/>
  <c r="CM16" i="21" s="1"/>
  <c r="BW16" i="21"/>
  <c r="AV16" i="21"/>
  <c r="CD16" i="21"/>
  <c r="CN16" i="21" s="1"/>
  <c r="BZ16" i="21"/>
  <c r="CE16" i="21"/>
  <c r="CO16" i="21" s="1"/>
  <c r="AN16" i="21"/>
  <c r="CF16" i="21"/>
  <c r="BR16" i="21"/>
  <c r="AO16" i="21"/>
  <c r="BU16" i="21"/>
  <c r="AR16" i="21"/>
  <c r="V16" i="21"/>
  <c r="AF16" i="21" s="1"/>
  <c r="X16" i="21"/>
  <c r="AH16" i="21" s="1"/>
  <c r="AB16" i="21"/>
  <c r="AL16" i="21" s="1"/>
  <c r="AY16" i="21"/>
  <c r="BI16" i="21" s="1"/>
  <c r="J16" i="21"/>
  <c r="AX16" i="21"/>
  <c r="M16" i="21"/>
  <c r="AZ16" i="21"/>
  <c r="BJ16" i="21" s="1"/>
  <c r="BB16" i="21"/>
  <c r="BL16" i="21" s="1"/>
  <c r="BF16" i="21"/>
  <c r="BP16" i="21" s="1"/>
  <c r="R16" i="21"/>
  <c r="K16" i="21"/>
  <c r="W16" i="21"/>
  <c r="AG16" i="21" s="1"/>
  <c r="Y16" i="21"/>
  <c r="AI16" i="21" s="1"/>
  <c r="N16" i="21"/>
  <c r="BA16" i="21"/>
  <c r="BK16" i="21" s="1"/>
  <c r="BC16" i="21"/>
  <c r="BM16" i="21" s="1"/>
  <c r="L16" i="21"/>
  <c r="T16" i="21"/>
  <c r="O16" i="21"/>
  <c r="U16" i="21"/>
  <c r="AE16" i="21" s="1"/>
  <c r="CC28" i="21"/>
  <c r="CM28" i="21" s="1"/>
  <c r="BW28" i="21"/>
  <c r="AV28" i="21"/>
  <c r="CD28" i="21"/>
  <c r="CN28" i="21" s="1"/>
  <c r="BZ28" i="21"/>
  <c r="CF28" i="21"/>
  <c r="CP28" i="21" s="1"/>
  <c r="BR28" i="21"/>
  <c r="AO28" i="21"/>
  <c r="CG28" i="21"/>
  <c r="CQ28" i="21" s="1"/>
  <c r="BS28" i="21"/>
  <c r="AP28" i="21"/>
  <c r="CJ28" i="21"/>
  <c r="CT28" i="21" s="1"/>
  <c r="BT28" i="21"/>
  <c r="AQ28" i="21"/>
  <c r="BU28" i="21"/>
  <c r="AR28" i="21"/>
  <c r="CB28" i="21"/>
  <c r="CL28" i="21" s="1"/>
  <c r="BV28" i="21"/>
  <c r="AS28" i="21"/>
  <c r="AN28" i="21"/>
  <c r="CE28" i="21"/>
  <c r="CO28" i="21" s="1"/>
  <c r="AY28" i="21"/>
  <c r="BI28" i="21" s="1"/>
  <c r="BA28" i="21"/>
  <c r="BK28" i="21" s="1"/>
  <c r="Y28" i="21"/>
  <c r="AI28" i="21" s="1"/>
  <c r="K28" i="21"/>
  <c r="R28" i="21"/>
  <c r="T28" i="21"/>
  <c r="V28" i="21"/>
  <c r="AF28" i="21" s="1"/>
  <c r="X28" i="21"/>
  <c r="AH28" i="21" s="1"/>
  <c r="BC28" i="21"/>
  <c r="BM28" i="21" s="1"/>
  <c r="AB28" i="21"/>
  <c r="AL28" i="21" s="1"/>
  <c r="N28" i="21"/>
  <c r="AX28" i="21"/>
  <c r="AZ28" i="21"/>
  <c r="BJ28" i="21" s="1"/>
  <c r="BB28" i="21"/>
  <c r="BL28" i="21" s="1"/>
  <c r="L28" i="21"/>
  <c r="BF28" i="21"/>
  <c r="BP28" i="21" s="1"/>
  <c r="U28" i="21"/>
  <c r="AE28" i="21" s="1"/>
  <c r="W28" i="21"/>
  <c r="AG28" i="21" s="1"/>
  <c r="J28" i="21"/>
  <c r="O28" i="21"/>
  <c r="M28" i="21"/>
  <c r="CD21" i="21"/>
  <c r="CN21" i="21" s="1"/>
  <c r="BZ21" i="21"/>
  <c r="CE21" i="21"/>
  <c r="AN21" i="21"/>
  <c r="CG21" i="21"/>
  <c r="BS21" i="21"/>
  <c r="AP21" i="21"/>
  <c r="CT21" i="21"/>
  <c r="BT21" i="21"/>
  <c r="AQ21" i="21"/>
  <c r="BU21" i="21"/>
  <c r="AR21" i="21"/>
  <c r="CB21" i="21"/>
  <c r="BV21" i="21"/>
  <c r="AS21" i="21"/>
  <c r="CC21" i="21"/>
  <c r="BW21" i="21"/>
  <c r="AV21" i="21"/>
  <c r="CF21" i="21"/>
  <c r="CP21" i="21" s="1"/>
  <c r="BR21" i="21"/>
  <c r="AO21" i="21"/>
  <c r="T21" i="21"/>
  <c r="V21" i="21"/>
  <c r="AF21" i="21" s="1"/>
  <c r="X21" i="21"/>
  <c r="AH21" i="21" s="1"/>
  <c r="K21" i="21"/>
  <c r="R21" i="21"/>
  <c r="N21" i="21"/>
  <c r="AX21" i="21"/>
  <c r="AZ21" i="21"/>
  <c r="BJ21" i="21" s="1"/>
  <c r="BB21" i="21"/>
  <c r="BL21" i="21" s="1"/>
  <c r="L21" i="21"/>
  <c r="U21" i="21"/>
  <c r="AE21" i="21" s="1"/>
  <c r="W21" i="21"/>
  <c r="AG21" i="21" s="1"/>
  <c r="Y21" i="21"/>
  <c r="AI21" i="21" s="1"/>
  <c r="O21" i="21"/>
  <c r="J21" i="21"/>
  <c r="AY21" i="21"/>
  <c r="BI21" i="21" s="1"/>
  <c r="BA21" i="21"/>
  <c r="BK21" i="21" s="1"/>
  <c r="BC21" i="21"/>
  <c r="BM21" i="21" s="1"/>
  <c r="AB21" i="21"/>
  <c r="AL21" i="21" s="1"/>
  <c r="M21" i="21"/>
  <c r="BF21" i="21"/>
  <c r="BP21" i="21" s="1"/>
  <c r="I17" i="24"/>
  <c r="I19" i="24"/>
  <c r="I20" i="24"/>
  <c r="I14" i="24"/>
  <c r="I31" i="24"/>
  <c r="I32" i="24"/>
  <c r="CC20" i="21"/>
  <c r="CM20" i="21" s="1"/>
  <c r="BW20" i="21"/>
  <c r="AV20" i="21"/>
  <c r="CD20" i="21"/>
  <c r="CN20" i="21" s="1"/>
  <c r="BZ20" i="21"/>
  <c r="CF20" i="21"/>
  <c r="CP20" i="21" s="1"/>
  <c r="BR20" i="21"/>
  <c r="AO20" i="21"/>
  <c r="CG20" i="21"/>
  <c r="CQ20" i="21" s="1"/>
  <c r="BS20" i="21"/>
  <c r="AP20" i="21"/>
  <c r="BT20" i="21"/>
  <c r="AQ20" i="21"/>
  <c r="BU20" i="21"/>
  <c r="AR20" i="21"/>
  <c r="CB20" i="21"/>
  <c r="CL20" i="21" s="1"/>
  <c r="BV20" i="21"/>
  <c r="AS20" i="21"/>
  <c r="AN20" i="21"/>
  <c r="CE20" i="21"/>
  <c r="CO20" i="21" s="1"/>
  <c r="M20" i="21"/>
  <c r="AY20" i="21"/>
  <c r="BI20" i="21" s="1"/>
  <c r="BA20" i="21"/>
  <c r="BK20" i="21" s="1"/>
  <c r="K20" i="21"/>
  <c r="R20" i="21"/>
  <c r="T20" i="21"/>
  <c r="V20" i="21"/>
  <c r="AF20" i="21" s="1"/>
  <c r="X20" i="21"/>
  <c r="AH20" i="21" s="1"/>
  <c r="Y20" i="21"/>
  <c r="AI20" i="21" s="1"/>
  <c r="AB20" i="21"/>
  <c r="AL20" i="21" s="1"/>
  <c r="N20" i="21"/>
  <c r="AX20" i="21"/>
  <c r="AZ20" i="21"/>
  <c r="BJ20" i="21" s="1"/>
  <c r="BB20" i="21"/>
  <c r="BL20" i="21" s="1"/>
  <c r="L20" i="21"/>
  <c r="BC20" i="21"/>
  <c r="BM20" i="21" s="1"/>
  <c r="BF20" i="21"/>
  <c r="BP20" i="21" s="1"/>
  <c r="U20" i="21"/>
  <c r="AE20" i="21" s="1"/>
  <c r="W20" i="21"/>
  <c r="AG20" i="21" s="1"/>
  <c r="J20" i="21"/>
  <c r="O20" i="21"/>
  <c r="CB19" i="21"/>
  <c r="CL19" i="21" s="1"/>
  <c r="BV19" i="21"/>
  <c r="AS19" i="21"/>
  <c r="CC19" i="21"/>
  <c r="CM19" i="21" s="1"/>
  <c r="BW19" i="21"/>
  <c r="AV19" i="21"/>
  <c r="CE19" i="21"/>
  <c r="AN19" i="21"/>
  <c r="CF19" i="21"/>
  <c r="CP19" i="21" s="1"/>
  <c r="BR19" i="21"/>
  <c r="AO19" i="21"/>
  <c r="CG19" i="21"/>
  <c r="CQ19" i="21" s="1"/>
  <c r="BS19" i="21"/>
  <c r="AP19" i="21"/>
  <c r="CT19" i="21"/>
  <c r="BT19" i="21"/>
  <c r="AQ19" i="21"/>
  <c r="BU19" i="21"/>
  <c r="AR19" i="21"/>
  <c r="CD19" i="21"/>
  <c r="CN19" i="21" s="1"/>
  <c r="BZ19" i="21"/>
  <c r="AX19" i="21"/>
  <c r="AZ19" i="21"/>
  <c r="BJ19" i="21" s="1"/>
  <c r="BF19" i="21"/>
  <c r="BP19" i="21" s="1"/>
  <c r="J19" i="21"/>
  <c r="BB19" i="21"/>
  <c r="BL19" i="21" s="1"/>
  <c r="O19" i="21"/>
  <c r="U19" i="21"/>
  <c r="AE19" i="21" s="1"/>
  <c r="W19" i="21"/>
  <c r="AG19" i="21" s="1"/>
  <c r="Y19" i="21"/>
  <c r="AI19" i="21" s="1"/>
  <c r="M19" i="21"/>
  <c r="AY19" i="21"/>
  <c r="BI19" i="21" s="1"/>
  <c r="BA19" i="21"/>
  <c r="BK19" i="21" s="1"/>
  <c r="K19" i="21"/>
  <c r="R19" i="21"/>
  <c r="BC19" i="21"/>
  <c r="BM19" i="21" s="1"/>
  <c r="T19" i="21"/>
  <c r="V19" i="21"/>
  <c r="AF19" i="21" s="1"/>
  <c r="N19" i="21"/>
  <c r="AB19" i="21"/>
  <c r="AL19" i="21" s="1"/>
  <c r="X19" i="21"/>
  <c r="AH19" i="21" s="1"/>
  <c r="L19" i="21"/>
  <c r="BU26" i="21"/>
  <c r="AR26" i="21"/>
  <c r="CB26" i="21"/>
  <c r="CL26" i="21" s="1"/>
  <c r="BV26" i="21"/>
  <c r="AS26" i="21"/>
  <c r="CD26" i="21"/>
  <c r="CN26" i="21" s="1"/>
  <c r="BZ26" i="21"/>
  <c r="CE26" i="21"/>
  <c r="CO26" i="21" s="1"/>
  <c r="AN26" i="21"/>
  <c r="CF26" i="21"/>
  <c r="CP26" i="21" s="1"/>
  <c r="BR26" i="21"/>
  <c r="AO26" i="21"/>
  <c r="CG26" i="21"/>
  <c r="CQ26" i="21" s="1"/>
  <c r="BS26" i="21"/>
  <c r="AP26" i="21"/>
  <c r="CJ26" i="21"/>
  <c r="CT26" i="21" s="1"/>
  <c r="BT26" i="21"/>
  <c r="AQ26" i="21"/>
  <c r="CC26" i="21"/>
  <c r="CM26" i="21" s="1"/>
  <c r="BW26" i="21"/>
  <c r="AV26" i="21"/>
  <c r="T26" i="21"/>
  <c r="AD26" i="21" s="1"/>
  <c r="V26" i="21"/>
  <c r="AF26" i="21" s="1"/>
  <c r="X26" i="21"/>
  <c r="AH26" i="21" s="1"/>
  <c r="AB26" i="21"/>
  <c r="AL26" i="21" s="1"/>
  <c r="L26" i="21"/>
  <c r="AX26" i="21"/>
  <c r="BH26" i="21" s="1"/>
  <c r="AZ26" i="21"/>
  <c r="BJ26" i="21" s="1"/>
  <c r="J26" i="21"/>
  <c r="W26" i="21"/>
  <c r="AG26" i="21" s="1"/>
  <c r="O26" i="21"/>
  <c r="BB26" i="21"/>
  <c r="BL26" i="21" s="1"/>
  <c r="BF26" i="21"/>
  <c r="BP26" i="21" s="1"/>
  <c r="M26" i="21"/>
  <c r="U26" i="21"/>
  <c r="AE26" i="21" s="1"/>
  <c r="BA26" i="21"/>
  <c r="BK26" i="21" s="1"/>
  <c r="Y26" i="21"/>
  <c r="AI26" i="21" s="1"/>
  <c r="R26" i="21"/>
  <c r="K26" i="21"/>
  <c r="AY26" i="21"/>
  <c r="BI26" i="21" s="1"/>
  <c r="BC26" i="21"/>
  <c r="BM26" i="21" s="1"/>
  <c r="N26" i="21"/>
  <c r="I29" i="24"/>
  <c r="CE30" i="21"/>
  <c r="AN30" i="21"/>
  <c r="CF30" i="21"/>
  <c r="BR30" i="21"/>
  <c r="AO30" i="21"/>
  <c r="CJ30" i="21"/>
  <c r="BT30" i="21"/>
  <c r="AQ30" i="21"/>
  <c r="BU30" i="21"/>
  <c r="AR30" i="21"/>
  <c r="CB30" i="21"/>
  <c r="BV30" i="21"/>
  <c r="AS30" i="21"/>
  <c r="CC30" i="21"/>
  <c r="BW30" i="21"/>
  <c r="AV30" i="21"/>
  <c r="CD30" i="21"/>
  <c r="BZ30" i="21"/>
  <c r="CG30" i="21"/>
  <c r="BS30" i="21"/>
  <c r="AP30" i="21"/>
  <c r="U30" i="21"/>
  <c r="W30" i="21"/>
  <c r="Y30" i="21"/>
  <c r="L30" i="21"/>
  <c r="O30" i="21"/>
  <c r="AY30" i="21"/>
  <c r="BA30" i="21"/>
  <c r="BC30" i="21"/>
  <c r="J30" i="21"/>
  <c r="M30" i="21"/>
  <c r="T30" i="21"/>
  <c r="V30" i="21"/>
  <c r="X30" i="21"/>
  <c r="AB30" i="21"/>
  <c r="R30" i="21"/>
  <c r="K30" i="21"/>
  <c r="AX30" i="21"/>
  <c r="AZ30" i="21"/>
  <c r="BB30" i="21"/>
  <c r="BF30" i="21"/>
  <c r="N30" i="21"/>
  <c r="CG24" i="21"/>
  <c r="CQ24" i="21" s="1"/>
  <c r="BS24" i="21"/>
  <c r="AP24" i="21"/>
  <c r="CT24" i="21"/>
  <c r="BT24" i="21"/>
  <c r="AQ24" i="21"/>
  <c r="CB24" i="21"/>
  <c r="CL24" i="21" s="1"/>
  <c r="BV24" i="21"/>
  <c r="AS24" i="21"/>
  <c r="CC24" i="21"/>
  <c r="CM24" i="21" s="1"/>
  <c r="BW24" i="21"/>
  <c r="AV24" i="21"/>
  <c r="CD24" i="21"/>
  <c r="CN24" i="21" s="1"/>
  <c r="BZ24" i="21"/>
  <c r="CE24" i="21"/>
  <c r="CO24" i="21" s="1"/>
  <c r="AN24" i="21"/>
  <c r="CF24" i="21"/>
  <c r="CP24" i="21" s="1"/>
  <c r="BR24" i="21"/>
  <c r="AO24" i="21"/>
  <c r="BU24" i="21"/>
  <c r="AR24" i="21"/>
  <c r="AX24" i="21"/>
  <c r="M24" i="21"/>
  <c r="AZ24" i="21"/>
  <c r="BJ24" i="21" s="1"/>
  <c r="BB24" i="21"/>
  <c r="BL24" i="21" s="1"/>
  <c r="BF24" i="21"/>
  <c r="BP24" i="21" s="1"/>
  <c r="R24" i="21"/>
  <c r="K24" i="21"/>
  <c r="W24" i="21"/>
  <c r="AG24" i="21" s="1"/>
  <c r="Y24" i="21"/>
  <c r="AI24" i="21" s="1"/>
  <c r="N24" i="21"/>
  <c r="BA24" i="21"/>
  <c r="BK24" i="21" s="1"/>
  <c r="BC24" i="21"/>
  <c r="BM24" i="21" s="1"/>
  <c r="AY24" i="21"/>
  <c r="BI24" i="21" s="1"/>
  <c r="U24" i="21"/>
  <c r="AE24" i="21" s="1"/>
  <c r="L24" i="21"/>
  <c r="T24" i="21"/>
  <c r="O24" i="21"/>
  <c r="V24" i="21"/>
  <c r="AF24" i="21" s="1"/>
  <c r="X24" i="21"/>
  <c r="AH24" i="21" s="1"/>
  <c r="AB24" i="21"/>
  <c r="AL24" i="21" s="1"/>
  <c r="J24" i="21"/>
  <c r="CD29" i="21"/>
  <c r="CN29" i="21" s="1"/>
  <c r="BZ29" i="21"/>
  <c r="CE29" i="21"/>
  <c r="AN29" i="21"/>
  <c r="CG29" i="21"/>
  <c r="CQ29" i="21" s="1"/>
  <c r="BS29" i="21"/>
  <c r="AP29" i="21"/>
  <c r="CJ29" i="21"/>
  <c r="CT29" i="21" s="1"/>
  <c r="BT29" i="21"/>
  <c r="AQ29" i="21"/>
  <c r="BU29" i="21"/>
  <c r="AR29" i="21"/>
  <c r="CB29" i="21"/>
  <c r="CL29" i="21" s="1"/>
  <c r="BV29" i="21"/>
  <c r="AS29" i="21"/>
  <c r="CC29" i="21"/>
  <c r="CM29" i="21" s="1"/>
  <c r="BW29" i="21"/>
  <c r="AV29" i="21"/>
  <c r="AO29" i="21"/>
  <c r="CF29" i="21"/>
  <c r="BR29" i="21"/>
  <c r="N29" i="21"/>
  <c r="AX29" i="21"/>
  <c r="AZ29" i="21"/>
  <c r="BJ29" i="21" s="1"/>
  <c r="BB29" i="21"/>
  <c r="BL29" i="21" s="1"/>
  <c r="L29" i="21"/>
  <c r="U29" i="21"/>
  <c r="AE29" i="21" s="1"/>
  <c r="W29" i="21"/>
  <c r="AG29" i="21" s="1"/>
  <c r="Y29" i="21"/>
  <c r="AI29" i="21" s="1"/>
  <c r="AB29" i="21"/>
  <c r="AL29" i="21" s="1"/>
  <c r="O29" i="21"/>
  <c r="J29" i="21"/>
  <c r="AY29" i="21"/>
  <c r="BI29" i="21" s="1"/>
  <c r="BA29" i="21"/>
  <c r="BK29" i="21" s="1"/>
  <c r="BC29" i="21"/>
  <c r="BM29" i="21" s="1"/>
  <c r="M29" i="21"/>
  <c r="BF29" i="21"/>
  <c r="BP29" i="21" s="1"/>
  <c r="T29" i="21"/>
  <c r="V29" i="21"/>
  <c r="AF29" i="21" s="1"/>
  <c r="X29" i="21"/>
  <c r="AH29" i="21" s="1"/>
  <c r="K29" i="21"/>
  <c r="R29" i="21"/>
  <c r="I25" i="24"/>
  <c r="I27" i="24"/>
  <c r="I28" i="24"/>
  <c r="I13" i="24"/>
  <c r="I34" i="24"/>
  <c r="I26" i="24"/>
  <c r="AA17" i="27"/>
  <c r="AC17" i="22"/>
  <c r="AF10" i="27"/>
  <c r="AF16" i="27"/>
  <c r="AF15" i="27"/>
  <c r="AC15" i="27"/>
  <c r="AC17" i="27"/>
  <c r="AG14" i="27"/>
  <c r="AG10" i="27"/>
  <c r="AC10" i="27"/>
  <c r="AG16" i="27"/>
  <c r="AE17" i="22"/>
  <c r="CO21" i="21"/>
  <c r="CM21" i="21"/>
  <c r="CL21" i="21"/>
  <c r="CO19" i="21"/>
  <c r="CO29" i="21"/>
  <c r="CO17" i="21"/>
  <c r="CM17" i="21"/>
  <c r="CL27" i="21"/>
  <c r="CO25" i="21"/>
  <c r="CM25" i="21"/>
  <c r="CL25" i="21"/>
  <c r="CP29" i="21"/>
  <c r="CQ21" i="21"/>
  <c r="CP25" i="21"/>
  <c r="CQ25" i="21"/>
  <c r="CT25" i="21"/>
  <c r="CP16" i="21"/>
  <c r="CQ16" i="21"/>
  <c r="CQ17" i="21"/>
  <c r="CT17" i="21"/>
  <c r="CP27" i="21"/>
  <c r="CQ27" i="21"/>
  <c r="CT27" i="21"/>
  <c r="AI14" i="22"/>
  <c r="AI16" i="22"/>
  <c r="AC13" i="22"/>
  <c r="AE10" i="22"/>
  <c r="AI13" i="22"/>
  <c r="AH16" i="22"/>
  <c r="AH15" i="22"/>
  <c r="AH10" i="22"/>
  <c r="AE15" i="22"/>
  <c r="AI10" i="22"/>
  <c r="B12" i="17"/>
  <c r="C12" i="17"/>
  <c r="D12" i="17"/>
  <c r="B13" i="17"/>
  <c r="C13" i="17"/>
  <c r="D13" i="17"/>
  <c r="B14" i="17"/>
  <c r="C14" i="17"/>
  <c r="D14" i="17"/>
  <c r="B15" i="17"/>
  <c r="C15" i="17"/>
  <c r="D15" i="17"/>
  <c r="B16" i="17"/>
  <c r="C16" i="17"/>
  <c r="D16" i="17"/>
  <c r="B17" i="17"/>
  <c r="C17" i="17"/>
  <c r="D17" i="17"/>
  <c r="B18" i="17"/>
  <c r="C18" i="17"/>
  <c r="D18" i="17"/>
  <c r="B19" i="17"/>
  <c r="C19" i="17"/>
  <c r="D19" i="17"/>
  <c r="B20" i="17"/>
  <c r="C20" i="17"/>
  <c r="D20" i="17"/>
  <c r="B21" i="17"/>
  <c r="C21" i="17"/>
  <c r="D21" i="17"/>
  <c r="B22" i="17"/>
  <c r="C22" i="17"/>
  <c r="D22" i="17"/>
  <c r="B23" i="17"/>
  <c r="C23" i="17"/>
  <c r="D23" i="17"/>
  <c r="B24" i="17"/>
  <c r="C24" i="17"/>
  <c r="D24" i="17"/>
  <c r="B25" i="17"/>
  <c r="C25" i="17"/>
  <c r="D25" i="17"/>
  <c r="B26" i="17"/>
  <c r="C26" i="17"/>
  <c r="D26" i="17"/>
  <c r="B27" i="17"/>
  <c r="C27" i="17"/>
  <c r="D27" i="17"/>
  <c r="B28" i="17"/>
  <c r="C28" i="17"/>
  <c r="D28" i="17"/>
  <c r="B29" i="17"/>
  <c r="C29" i="17"/>
  <c r="D29" i="17"/>
  <c r="B30" i="17"/>
  <c r="C30" i="17"/>
  <c r="D30" i="17"/>
  <c r="B31" i="17"/>
  <c r="C31" i="17"/>
  <c r="D31" i="17"/>
  <c r="B32" i="17"/>
  <c r="C32" i="17"/>
  <c r="D32" i="17"/>
  <c r="B33" i="17"/>
  <c r="C33" i="17"/>
  <c r="D33" i="17"/>
  <c r="B34" i="17"/>
  <c r="C34" i="17"/>
  <c r="D34" i="17"/>
  <c r="B35" i="17"/>
  <c r="C35" i="17"/>
  <c r="D35" i="17"/>
  <c r="C11" i="17"/>
  <c r="D11" i="17"/>
  <c r="E11" i="17"/>
  <c r="B11" i="17"/>
  <c r="G10" i="17"/>
  <c r="F8" i="16"/>
  <c r="CH10" i="21" l="1"/>
  <c r="CR10" i="21" s="1"/>
  <c r="CH11" i="21"/>
  <c r="CR11" i="21" s="1"/>
  <c r="CT13" i="21"/>
  <c r="CJ11" i="21"/>
  <c r="CT11" i="21" s="1"/>
  <c r="CJ10" i="21"/>
  <c r="CI11" i="21"/>
  <c r="CS11" i="21" s="1"/>
  <c r="CI10" i="21"/>
  <c r="CS10" i="21" s="1"/>
  <c r="AT11" i="21"/>
  <c r="BX11" i="21"/>
  <c r="BZ11" i="21"/>
  <c r="Q11" i="21"/>
  <c r="P11" i="21"/>
  <c r="AU11" i="21"/>
  <c r="AV11" i="21"/>
  <c r="BY11" i="21"/>
  <c r="AB11" i="21"/>
  <c r="AL11" i="21" s="1"/>
  <c r="AL13" i="21"/>
  <c r="BF11" i="21"/>
  <c r="BP11" i="21" s="1"/>
  <c r="BP13" i="21"/>
  <c r="Z11" i="21"/>
  <c r="AJ11" i="21" s="1"/>
  <c r="AJ13" i="21"/>
  <c r="BD11" i="21"/>
  <c r="BN11" i="21" s="1"/>
  <c r="BN13" i="21"/>
  <c r="CR13" i="21"/>
  <c r="AK13" i="21"/>
  <c r="AA11" i="21"/>
  <c r="AK11" i="21" s="1"/>
  <c r="BE11" i="21"/>
  <c r="BO11" i="21" s="1"/>
  <c r="BO13" i="21"/>
  <c r="CS13" i="21"/>
  <c r="BX10" i="21"/>
  <c r="BY10" i="21"/>
  <c r="BZ10" i="21"/>
  <c r="BD10" i="21"/>
  <c r="BN10" i="21" s="1"/>
  <c r="BF10" i="21"/>
  <c r="BP10" i="21" s="1"/>
  <c r="BE10" i="21"/>
  <c r="BO10" i="21" s="1"/>
  <c r="AV10" i="21"/>
  <c r="AT10" i="21"/>
  <c r="AU10" i="21"/>
  <c r="AA10" i="21"/>
  <c r="AK10" i="21" s="1"/>
  <c r="AB10" i="21"/>
  <c r="Z10" i="21"/>
  <c r="AJ10" i="21" s="1"/>
  <c r="I13" i="21"/>
  <c r="Q10" i="21"/>
  <c r="P10" i="21"/>
  <c r="BQ16" i="21"/>
  <c r="AM20" i="21"/>
  <c r="AW32" i="21"/>
  <c r="CA37" i="21"/>
  <c r="CA32" i="21"/>
  <c r="AM23" i="21"/>
  <c r="I35" i="21"/>
  <c r="CA35" i="21"/>
  <c r="CA25" i="21"/>
  <c r="AW34" i="21"/>
  <c r="CA27" i="21"/>
  <c r="CK27" i="21" s="1"/>
  <c r="CD11" i="21"/>
  <c r="CN11" i="21" s="1"/>
  <c r="I28" i="21"/>
  <c r="AM36" i="21"/>
  <c r="I16" i="21"/>
  <c r="I21" i="21"/>
  <c r="BQ21" i="21"/>
  <c r="I24" i="21"/>
  <c r="BQ24" i="21"/>
  <c r="BQ30" i="21"/>
  <c r="CA26" i="21"/>
  <c r="CK26" i="21" s="1"/>
  <c r="BQ19" i="21"/>
  <c r="AW21" i="21"/>
  <c r="BG21" i="21" s="1"/>
  <c r="BH21" i="21"/>
  <c r="AM21" i="21"/>
  <c r="BQ28" i="21"/>
  <c r="AM18" i="21"/>
  <c r="CA23" i="21"/>
  <c r="CK23" i="21" s="1"/>
  <c r="AW14" i="21"/>
  <c r="BG14" i="21" s="1"/>
  <c r="BH14" i="21"/>
  <c r="I37" i="21"/>
  <c r="BQ32" i="21"/>
  <c r="BC10" i="21"/>
  <c r="BM10" i="21" s="1"/>
  <c r="BC11" i="21"/>
  <c r="BM11" i="21" s="1"/>
  <c r="CA34" i="21"/>
  <c r="AD27" i="21"/>
  <c r="S27" i="21"/>
  <c r="AC27" i="21" s="1"/>
  <c r="BQ27" i="21"/>
  <c r="AM24" i="21"/>
  <c r="CA30" i="21"/>
  <c r="I19" i="21"/>
  <c r="CA19" i="21"/>
  <c r="CK19" i="21" s="1"/>
  <c r="BQ22" i="21"/>
  <c r="S18" i="21"/>
  <c r="AC18" i="21" s="1"/>
  <c r="BQ33" i="21"/>
  <c r="AW23" i="21"/>
  <c r="BG23" i="21" s="1"/>
  <c r="BH23" i="21"/>
  <c r="S14" i="21"/>
  <c r="AC14" i="21" s="1"/>
  <c r="AD14" i="21"/>
  <c r="S35" i="21"/>
  <c r="AM35" i="21"/>
  <c r="BA10" i="21"/>
  <c r="BK10" i="21" s="1"/>
  <c r="BA11" i="21"/>
  <c r="BK11" i="21" s="1"/>
  <c r="CA17" i="21"/>
  <c r="CK17" i="21" s="1"/>
  <c r="AM17" i="21"/>
  <c r="AM29" i="21"/>
  <c r="CA24" i="21"/>
  <c r="CK24" i="21" s="1"/>
  <c r="AM30" i="21"/>
  <c r="S26" i="21"/>
  <c r="AC26" i="21" s="1"/>
  <c r="AM19" i="21"/>
  <c r="S20" i="21"/>
  <c r="AC20" i="21" s="1"/>
  <c r="AD20" i="21"/>
  <c r="S16" i="21"/>
  <c r="AC16" i="21" s="1"/>
  <c r="AD16" i="21"/>
  <c r="AM16" i="21"/>
  <c r="CA22" i="21"/>
  <c r="CK22" i="21" s="1"/>
  <c r="I18" i="21"/>
  <c r="CA33" i="21"/>
  <c r="I15" i="21"/>
  <c r="AM31" i="21"/>
  <c r="BQ31" i="21"/>
  <c r="BQ14" i="21"/>
  <c r="AW37" i="21"/>
  <c r="I32" i="21"/>
  <c r="AM32" i="21"/>
  <c r="AY11" i="21"/>
  <c r="BI11" i="21" s="1"/>
  <c r="BQ13" i="21"/>
  <c r="BH27" i="21"/>
  <c r="AW27" i="21"/>
  <c r="BG27" i="21" s="1"/>
  <c r="AM27" i="21"/>
  <c r="AW36" i="21"/>
  <c r="AW24" i="21"/>
  <c r="BG24" i="21" s="1"/>
  <c r="BH24" i="21"/>
  <c r="I26" i="21"/>
  <c r="AM28" i="21"/>
  <c r="CA16" i="21"/>
  <c r="CK16" i="21" s="1"/>
  <c r="AM22" i="21"/>
  <c r="AW33" i="21"/>
  <c r="S15" i="21"/>
  <c r="AC15" i="21" s="1"/>
  <c r="AM15" i="21"/>
  <c r="BQ15" i="21"/>
  <c r="S31" i="21"/>
  <c r="CA31" i="21"/>
  <c r="I14" i="21"/>
  <c r="CA14" i="21"/>
  <c r="CK14" i="21" s="1"/>
  <c r="S37" i="21"/>
  <c r="AY10" i="21"/>
  <c r="BI10" i="21" s="1"/>
  <c r="I27" i="21"/>
  <c r="I36" i="21"/>
  <c r="BQ29" i="21"/>
  <c r="S24" i="21"/>
  <c r="AC24" i="21" s="1"/>
  <c r="AD24" i="21"/>
  <c r="S30" i="21"/>
  <c r="AW19" i="21"/>
  <c r="BG19" i="21" s="1"/>
  <c r="BH19" i="21"/>
  <c r="I20" i="21"/>
  <c r="AW20" i="21"/>
  <c r="BG20" i="21" s="1"/>
  <c r="BH20" i="21"/>
  <c r="CA20" i="21"/>
  <c r="CK20" i="21" s="1"/>
  <c r="AD28" i="21"/>
  <c r="S28" i="21"/>
  <c r="AC28" i="21" s="1"/>
  <c r="AW18" i="21"/>
  <c r="BG18" i="21" s="1"/>
  <c r="S33" i="21"/>
  <c r="I33" i="21"/>
  <c r="CA15" i="21"/>
  <c r="CK15" i="21" s="1"/>
  <c r="AM14" i="21"/>
  <c r="S25" i="21"/>
  <c r="AC25" i="21" s="1"/>
  <c r="AD25" i="21"/>
  <c r="BQ37" i="21"/>
  <c r="AM37" i="21"/>
  <c r="S32" i="21"/>
  <c r="BB10" i="21"/>
  <c r="BL10" i="21" s="1"/>
  <c r="BB11" i="21"/>
  <c r="BL11" i="21" s="1"/>
  <c r="AM13" i="21"/>
  <c r="S17" i="21"/>
  <c r="AC17" i="21" s="1"/>
  <c r="AD17" i="21"/>
  <c r="AW26" i="21"/>
  <c r="BG26" i="21" s="1"/>
  <c r="BQ26" i="21"/>
  <c r="S19" i="21"/>
  <c r="AC19" i="21" s="1"/>
  <c r="AD19" i="21"/>
  <c r="S22" i="21"/>
  <c r="AC22" i="21" s="1"/>
  <c r="AW15" i="21"/>
  <c r="BG15" i="21" s="1"/>
  <c r="AW31" i="21"/>
  <c r="AW35" i="21"/>
  <c r="BQ25" i="21"/>
  <c r="S13" i="21"/>
  <c r="AC13" i="21" s="1"/>
  <c r="AZ10" i="21"/>
  <c r="BJ10" i="21" s="1"/>
  <c r="AZ11" i="21"/>
  <c r="BJ11" i="21" s="1"/>
  <c r="S34" i="21"/>
  <c r="AD29" i="21"/>
  <c r="S29" i="21"/>
  <c r="AC29" i="21" s="1"/>
  <c r="I29" i="21"/>
  <c r="CA29" i="21"/>
  <c r="AW30" i="21"/>
  <c r="I30" i="21"/>
  <c r="BQ20" i="21"/>
  <c r="S21" i="21"/>
  <c r="AC21" i="21" s="1"/>
  <c r="AD21" i="21"/>
  <c r="BH28" i="21"/>
  <c r="AW28" i="21"/>
  <c r="BG28" i="21" s="1"/>
  <c r="CA28" i="21"/>
  <c r="CK28" i="21" s="1"/>
  <c r="BQ18" i="21"/>
  <c r="CA18" i="21"/>
  <c r="CK18" i="21" s="1"/>
  <c r="I23" i="21"/>
  <c r="I31" i="21"/>
  <c r="AW25" i="21"/>
  <c r="BG25" i="21" s="1"/>
  <c r="BH25" i="21"/>
  <c r="CA13" i="21"/>
  <c r="CK13" i="21" s="1"/>
  <c r="I34" i="21"/>
  <c r="AW17" i="21"/>
  <c r="BG17" i="21" s="1"/>
  <c r="BH17" i="21"/>
  <c r="BQ36" i="21"/>
  <c r="BH29" i="21"/>
  <c r="AW29" i="21"/>
  <c r="BG29" i="21" s="1"/>
  <c r="AM26" i="21"/>
  <c r="CA21" i="21"/>
  <c r="CK21" i="21" s="1"/>
  <c r="AW16" i="21"/>
  <c r="BG16" i="21" s="1"/>
  <c r="BH16" i="21"/>
  <c r="AW22" i="21"/>
  <c r="BG22" i="21" s="1"/>
  <c r="I22" i="21"/>
  <c r="AM33" i="21"/>
  <c r="S23" i="21"/>
  <c r="AC23" i="21" s="1"/>
  <c r="AD23" i="21"/>
  <c r="BQ23" i="21"/>
  <c r="BQ35" i="21"/>
  <c r="I25" i="21"/>
  <c r="AM25" i="21"/>
  <c r="AX10" i="21"/>
  <c r="BH10" i="21" s="1"/>
  <c r="AW13" i="21"/>
  <c r="BG13" i="21" s="1"/>
  <c r="AX11" i="21"/>
  <c r="BH11" i="21" s="1"/>
  <c r="AM34" i="21"/>
  <c r="BQ34" i="21"/>
  <c r="I17" i="21"/>
  <c r="BQ17" i="21"/>
  <c r="S36" i="21"/>
  <c r="CA36" i="21"/>
  <c r="AA18" i="22"/>
  <c r="Y14" i="27"/>
  <c r="AH14" i="27" s="1"/>
  <c r="Y15" i="27"/>
  <c r="AH15" i="27" s="1"/>
  <c r="AF12" i="27"/>
  <c r="Y10" i="27"/>
  <c r="AH10" i="27" s="1"/>
  <c r="Y16" i="27"/>
  <c r="AH16" i="27" s="1"/>
  <c r="Y19" i="27"/>
  <c r="AH19" i="27" s="1"/>
  <c r="Y20" i="27"/>
  <c r="AH20" i="27" s="1"/>
  <c r="AC12" i="27"/>
  <c r="Y11" i="27"/>
  <c r="AG12" i="27"/>
  <c r="AA20" i="22"/>
  <c r="AK20" i="22" s="1"/>
  <c r="AA19" i="22"/>
  <c r="AK19" i="22" s="1"/>
  <c r="Y18" i="27"/>
  <c r="AA12" i="27"/>
  <c r="Y21" i="27"/>
  <c r="Y17" i="27"/>
  <c r="AH17" i="27" s="1"/>
  <c r="AA21" i="22"/>
  <c r="AK21" i="22" s="1"/>
  <c r="Y13" i="27"/>
  <c r="AH13" i="27" s="1"/>
  <c r="AA13" i="22"/>
  <c r="AK13" i="22" s="1"/>
  <c r="AA16" i="22"/>
  <c r="AK16" i="22" s="1"/>
  <c r="AA17" i="22"/>
  <c r="AK17" i="22" s="1"/>
  <c r="AA15" i="22"/>
  <c r="AK15" i="22" s="1"/>
  <c r="AA14" i="22"/>
  <c r="AK14" i="22" s="1"/>
  <c r="AA11" i="22"/>
  <c r="CB11" i="21"/>
  <c r="CL11" i="21" s="1"/>
  <c r="CC11" i="21"/>
  <c r="CM11" i="21" s="1"/>
  <c r="BT11" i="21"/>
  <c r="CE11" i="21"/>
  <c r="CO11" i="21" s="1"/>
  <c r="BR11" i="21"/>
  <c r="BS11" i="21"/>
  <c r="BU11" i="21"/>
  <c r="AP11" i="21"/>
  <c r="U11" i="21"/>
  <c r="AE11" i="21" s="1"/>
  <c r="AN11" i="21"/>
  <c r="AQ11" i="21"/>
  <c r="AO11" i="21"/>
  <c r="V11" i="21"/>
  <c r="AF11" i="21" s="1"/>
  <c r="W11" i="21"/>
  <c r="AG11" i="21" s="1"/>
  <c r="L11" i="21"/>
  <c r="T11" i="21"/>
  <c r="AD11" i="21" s="1"/>
  <c r="J11" i="21"/>
  <c r="K11" i="21"/>
  <c r="M11" i="21"/>
  <c r="CK29" i="21"/>
  <c r="AS11" i="21"/>
  <c r="AR11" i="21"/>
  <c r="I11" i="24"/>
  <c r="I10" i="24"/>
  <c r="N11" i="21"/>
  <c r="CG11" i="21"/>
  <c r="CQ11" i="21" s="1"/>
  <c r="CK25" i="21"/>
  <c r="R11" i="21"/>
  <c r="X11" i="21"/>
  <c r="AH11" i="21" s="1"/>
  <c r="BV11" i="21"/>
  <c r="Y11" i="21"/>
  <c r="AI11" i="21" s="1"/>
  <c r="O11" i="21"/>
  <c r="CF11" i="21"/>
  <c r="CP11" i="21" s="1"/>
  <c r="BW11" i="21"/>
  <c r="Z12" i="22"/>
  <c r="AA10" i="22"/>
  <c r="AK10" i="22" s="1"/>
  <c r="S12" i="22"/>
  <c r="AC12" i="22" s="1"/>
  <c r="W12" i="22"/>
  <c r="V12" i="22"/>
  <c r="AF12" i="22" s="1"/>
  <c r="Y12" i="22"/>
  <c r="AI12" i="22" s="1"/>
  <c r="T12" i="22"/>
  <c r="R12" i="22"/>
  <c r="X12" i="22"/>
  <c r="AH12" i="22" s="1"/>
  <c r="U12" i="22"/>
  <c r="AE12" i="22" s="1"/>
  <c r="AH18" i="27" l="1"/>
  <c r="Y22" i="27"/>
  <c r="AK18" i="22"/>
  <c r="AA22" i="22"/>
  <c r="AW10" i="21"/>
  <c r="BG10" i="21" s="1"/>
  <c r="AW11" i="21"/>
  <c r="BG11" i="21" s="1"/>
  <c r="M10" i="21"/>
  <c r="BS10" i="21"/>
  <c r="AO10" i="21"/>
  <c r="CC10" i="21"/>
  <c r="CM10" i="21" s="1"/>
  <c r="U10" i="21"/>
  <c r="AE10" i="21" s="1"/>
  <c r="BU10" i="21"/>
  <c r="L10" i="21"/>
  <c r="AN10" i="21"/>
  <c r="CE10" i="21"/>
  <c r="CO10" i="21" s="1"/>
  <c r="AQ10" i="21"/>
  <c r="K10" i="21"/>
  <c r="AP10" i="21"/>
  <c r="J10" i="21"/>
  <c r="CB10" i="21"/>
  <c r="CL10" i="21" s="1"/>
  <c r="T10" i="21"/>
  <c r="AD10" i="21" s="1"/>
  <c r="Y12" i="27"/>
  <c r="AH12" i="27" s="1"/>
  <c r="V10" i="21"/>
  <c r="AF10" i="21" s="1"/>
  <c r="BT10" i="21"/>
  <c r="BR10" i="21"/>
  <c r="W10" i="21"/>
  <c r="AG10" i="21" s="1"/>
  <c r="CD10" i="21"/>
  <c r="CN10" i="21" s="1"/>
  <c r="AA12" i="22"/>
  <c r="AK12" i="22" s="1"/>
  <c r="AS10" i="21"/>
  <c r="AM11" i="21"/>
  <c r="CA11" i="21"/>
  <c r="CK11" i="21" s="1"/>
  <c r="S11" i="21"/>
  <c r="AC11" i="21" s="1"/>
  <c r="I11" i="21"/>
  <c r="BQ11" i="21"/>
  <c r="BW10" i="21"/>
  <c r="O10" i="21"/>
  <c r="CG10" i="21"/>
  <c r="CQ10" i="21" s="1"/>
  <c r="BV10" i="21"/>
  <c r="R10" i="21"/>
  <c r="Y10" i="21"/>
  <c r="AI10" i="21" s="1"/>
  <c r="CT10" i="21"/>
  <c r="X10" i="21"/>
  <c r="AH10" i="21" s="1"/>
  <c r="AL10" i="21"/>
  <c r="AR10" i="21"/>
  <c r="N10" i="21"/>
  <c r="CF10" i="21"/>
  <c r="CP10" i="21" s="1"/>
  <c r="I9" i="7"/>
  <c r="J9" i="7" s="1"/>
  <c r="I10" i="7"/>
  <c r="J10" i="7" s="1"/>
  <c r="I10" i="21" l="1"/>
  <c r="CA10" i="21"/>
  <c r="CK10" i="21" s="1"/>
  <c r="BQ10" i="21"/>
  <c r="S10" i="21"/>
  <c r="AC10" i="21" s="1"/>
  <c r="AM10" i="21"/>
  <c r="J16" i="24" l="1"/>
  <c r="K16" i="24" s="1"/>
  <c r="J32" i="24"/>
  <c r="J33" i="24"/>
  <c r="J19" i="24"/>
  <c r="K19" i="24" s="1"/>
  <c r="J29" i="24"/>
  <c r="K29" i="24" s="1"/>
  <c r="J35" i="24"/>
  <c r="J23" i="24"/>
  <c r="K23" i="24" s="1"/>
  <c r="J36" i="24"/>
  <c r="J24" i="24"/>
  <c r="K24" i="24" s="1"/>
  <c r="J28" i="24"/>
  <c r="K28" i="24" s="1"/>
  <c r="J18" i="24"/>
  <c r="K18" i="24" s="1"/>
  <c r="J21" i="24"/>
  <c r="K21" i="24" s="1"/>
  <c r="J14" i="24"/>
  <c r="K14" i="24" s="1"/>
  <c r="J26" i="24"/>
  <c r="K26" i="24" s="1"/>
  <c r="J13" i="24"/>
  <c r="K13" i="24" s="1"/>
  <c r="J22" i="24"/>
  <c r="K22" i="24" s="1"/>
  <c r="J25" i="24"/>
  <c r="K25" i="24" s="1"/>
  <c r="J20" i="24"/>
  <c r="K20" i="24" s="1"/>
  <c r="J15" i="24"/>
  <c r="K15" i="24" s="1"/>
  <c r="J30" i="24"/>
  <c r="J17" i="24"/>
  <c r="K17" i="24" s="1"/>
  <c r="J31" i="24"/>
  <c r="J37" i="24"/>
  <c r="J34" i="24"/>
  <c r="J27" i="24"/>
  <c r="K27" i="24" s="1"/>
  <c r="H9" i="3" l="1"/>
  <c r="I9" i="3" s="1"/>
  <c r="J11" i="24" l="1"/>
  <c r="K11" i="24" s="1"/>
  <c r="J10" i="24"/>
  <c r="K1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Nele</author>
  </authors>
  <commentList>
    <comment ref="F16" authorId="0" shapeId="0" xr:uid="{B838F71D-F540-4375-A7BA-12CE7CE31D55}">
      <text>
        <r>
          <rPr>
            <b/>
            <sz val="9"/>
            <color indexed="81"/>
            <rFont val="Tahoma"/>
            <charset val="1"/>
          </rPr>
          <t>Nele:</t>
        </r>
        <r>
          <rPr>
            <sz val="9"/>
            <color indexed="81"/>
            <rFont val="Tahoma"/>
            <charset val="1"/>
          </rPr>
          <t xml:space="preserve">
EŽŪFKP 694 420 Eur
EURI 160 498 Eur</t>
        </r>
      </text>
    </comment>
    <comment ref="G16" authorId="0" shapeId="0" xr:uid="{2000BB21-E8CC-4633-A98D-2C2C13C79931}">
      <text>
        <r>
          <rPr>
            <b/>
            <sz val="9"/>
            <color indexed="81"/>
            <rFont val="Tahoma"/>
            <charset val="1"/>
          </rPr>
          <t>Nele:</t>
        </r>
        <r>
          <rPr>
            <sz val="9"/>
            <color indexed="81"/>
            <rFont val="Tahoma"/>
            <charset val="1"/>
          </rPr>
          <t xml:space="preserve">
EŽŪFKP+EURI</t>
        </r>
      </text>
    </comment>
    <comment ref="F19" authorId="0" shapeId="0" xr:uid="{7BB72AFA-1FCE-44CA-9F2F-0DEBF5ED0500}">
      <text>
        <r>
          <rPr>
            <b/>
            <sz val="9"/>
            <color indexed="81"/>
            <rFont val="Tahoma"/>
            <charset val="1"/>
          </rPr>
          <t>Nele:</t>
        </r>
        <r>
          <rPr>
            <sz val="9"/>
            <color indexed="81"/>
            <rFont val="Tahoma"/>
            <charset val="1"/>
          </rPr>
          <t xml:space="preserve">
EŽŪFKP 715 394 Eur
EURI 55 875 Eur</t>
        </r>
      </text>
    </comment>
    <comment ref="G19" authorId="0" shapeId="0" xr:uid="{9B8CB54A-44AF-45EE-873C-BCE67D87FD45}">
      <text>
        <r>
          <rPr>
            <b/>
            <sz val="9"/>
            <color indexed="81"/>
            <rFont val="Tahoma"/>
            <charset val="1"/>
          </rPr>
          <t>Nele:</t>
        </r>
        <r>
          <rPr>
            <sz val="9"/>
            <color indexed="81"/>
            <rFont val="Tahoma"/>
            <charset val="1"/>
          </rPr>
          <t xml:space="preserve">
EŽŪFKP+EURI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Neringa</author>
  </authors>
  <commentList>
    <comment ref="J7" authorId="0" shapeId="0" xr:uid="{00000000-0006-0000-0900-000001000000}">
      <text>
        <r>
          <rPr>
            <b/>
            <sz val="9"/>
            <color indexed="81"/>
            <rFont val="Tahoma"/>
            <family val="2"/>
          </rPr>
          <t>Neringa:</t>
        </r>
        <r>
          <rPr>
            <sz val="9"/>
            <color indexed="81"/>
            <rFont val="Tahoma"/>
            <family val="2"/>
          </rPr>
          <t xml:space="preserve">
Tik FA amžiui nustatyti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Neringa</author>
  </authors>
  <commentList>
    <comment ref="I6" authorId="0" shapeId="0" xr:uid="{00000000-0006-0000-0B00-000001000000}">
      <text>
        <r>
          <rPr>
            <b/>
            <sz val="9"/>
            <color indexed="81"/>
            <rFont val="Tahoma"/>
            <family val="2"/>
          </rPr>
          <t>Neringa:</t>
        </r>
        <r>
          <rPr>
            <sz val="9"/>
            <color indexed="81"/>
            <rFont val="Tahoma"/>
            <family val="2"/>
          </rPr>
          <t xml:space="preserve">
Paraiškos, kurioms skirtas finansavimas</t>
        </r>
      </text>
    </comment>
    <comment ref="AM6" authorId="0" shapeId="0" xr:uid="{00000000-0006-0000-0B00-000002000000}">
      <text>
        <r>
          <rPr>
            <b/>
            <sz val="9"/>
            <color indexed="81"/>
            <rFont val="Tahoma"/>
            <family val="2"/>
          </rPr>
          <t>Neringa:</t>
        </r>
        <r>
          <rPr>
            <sz val="9"/>
            <color indexed="81"/>
            <rFont val="Tahoma"/>
            <family val="2"/>
          </rPr>
          <t xml:space="preserve">
Patvirtintos paraiškos, kai nesudaroma sutartis, ir pasirašytos sutartys</t>
        </r>
      </text>
    </comment>
    <comment ref="BQ6" authorId="0" shapeId="0" xr:uid="{00000000-0006-0000-0B00-000003000000}">
      <text>
        <r>
          <rPr>
            <b/>
            <sz val="9"/>
            <color indexed="81"/>
            <rFont val="Tahoma"/>
            <family val="2"/>
          </rPr>
          <t>Neringa:</t>
        </r>
        <r>
          <rPr>
            <sz val="9"/>
            <color indexed="81"/>
            <rFont val="Tahoma"/>
            <family val="2"/>
          </rPr>
          <t xml:space="preserve">
Baigti projektai</t>
        </r>
      </text>
    </comment>
  </commentList>
</comments>
</file>

<file path=xl/sharedStrings.xml><?xml version="1.0" encoding="utf-8"?>
<sst xmlns="http://schemas.openxmlformats.org/spreadsheetml/2006/main" count="3772" uniqueCount="1441">
  <si>
    <t>Kvietimo Nr.</t>
  </si>
  <si>
    <t>Kvietimo pradžia</t>
  </si>
  <si>
    <t>Kvietimo pabaiga</t>
  </si>
  <si>
    <t>Gautų paraiškų skaičius</t>
  </si>
  <si>
    <t>Nurodoma data pagal schemą MMM-MM-DD, pavyzdžiui, 2017-10-01</t>
  </si>
  <si>
    <t>NMA vaidmuo:</t>
  </si>
  <si>
    <t>VVG vaidmuo:</t>
  </si>
  <si>
    <t>VVG</t>
  </si>
  <si>
    <t>Tipas</t>
  </si>
  <si>
    <t>VPS priemonės/ veiklos srities pavadinimas</t>
  </si>
  <si>
    <t>VPS priemonės/ veiklos srities kodas</t>
  </si>
  <si>
    <t>KV01</t>
  </si>
  <si>
    <t>KV02</t>
  </si>
  <si>
    <t>KV03</t>
  </si>
  <si>
    <t>KV04</t>
  </si>
  <si>
    <t>KV05</t>
  </si>
  <si>
    <t>KV06</t>
  </si>
  <si>
    <t>KV07</t>
  </si>
  <si>
    <t>KV08</t>
  </si>
  <si>
    <t>KV09</t>
  </si>
  <si>
    <t>KV10</t>
  </si>
  <si>
    <t>KV11</t>
  </si>
  <si>
    <t>KV12</t>
  </si>
  <si>
    <t>KV13</t>
  </si>
  <si>
    <t>KV14</t>
  </si>
  <si>
    <t>KV15</t>
  </si>
  <si>
    <t>KV16</t>
  </si>
  <si>
    <t>KV17</t>
  </si>
  <si>
    <t>KV18</t>
  </si>
  <si>
    <t>KV19</t>
  </si>
  <si>
    <t>KV20</t>
  </si>
  <si>
    <t>Kvietimui numatyta lėšų suma (VPS priemonių/ veiklos sričių lygiu), Eur</t>
  </si>
  <si>
    <t>Nurodomas bendras užregistruotų paraiškų skaičius, nedetalizuojant pagal VPS priemones/ veiklos sritis</t>
  </si>
  <si>
    <t>Vietos projektams įgyvendinti numatyta lėšų suma, Eur</t>
  </si>
  <si>
    <t>Užsipildo automatiškai</t>
  </si>
  <si>
    <t>Bendra kvietimų teikti paraiškas suma, Eur</t>
  </si>
  <si>
    <t>Bendras gautų paraiškų skaičius</t>
  </si>
  <si>
    <t>Vietos projekto pavadinimas</t>
  </si>
  <si>
    <t>Prašoma paramos suma vietos projektui įgyvendinti, Eur</t>
  </si>
  <si>
    <t>Finansavimo šaltinis</t>
  </si>
  <si>
    <t>Pareiškėjo pavadinimas / Vardas, pavardė</t>
  </si>
  <si>
    <t xml:space="preserve">Pareiškėjo registracijos kodas (pagal VĮ Registrų centro Juridinių asmenų registro duomenis) / asmens kodas ir ūkio registracijos Nr. </t>
  </si>
  <si>
    <t>Eil. Nr.</t>
  </si>
  <si>
    <t>Struktūra</t>
  </si>
  <si>
    <t>Neredaguojami langeliai</t>
  </si>
  <si>
    <t>Nurodomas skaičius nuo 1 iki 3, kur: 1 - priemonė, turinti veiklos sričių; 2 - veiklos sritis; 3 - priemonė, neturinti veiklos sričių</t>
  </si>
  <si>
    <t>Gautų paraiškų skaičius (VPS priemonių/ veiklos sričių lygiu)</t>
  </si>
  <si>
    <t>Kvietimo trukmė (d.)</t>
  </si>
  <si>
    <t>KV21</t>
  </si>
  <si>
    <t>KV22</t>
  </si>
  <si>
    <t>KV23</t>
  </si>
  <si>
    <t>KV24</t>
  </si>
  <si>
    <t>KV25</t>
  </si>
  <si>
    <t>KV26</t>
  </si>
  <si>
    <t>KV27</t>
  </si>
  <si>
    <t>KV28</t>
  </si>
  <si>
    <t>KV29</t>
  </si>
  <si>
    <t>KV30</t>
  </si>
  <si>
    <t>Kvietimo pradžios metai</t>
  </si>
  <si>
    <t>Kvietimo pabaigos metai</t>
  </si>
  <si>
    <t>Siekiama paremti vietos projektų</t>
  </si>
  <si>
    <t>Iš viso</t>
  </si>
  <si>
    <t>Siekama sukurti naujų darbo vietų</t>
  </si>
  <si>
    <t>Pateikiama informacija iš VPS 9 dalies (VPS priemonių/ veiklos sričių lygiu)</t>
  </si>
  <si>
    <t>VPS prioritetas</t>
  </si>
  <si>
    <t>Nurodomas skaičius romėniškais skaitmenimis iš VPS 5 dalies</t>
  </si>
  <si>
    <t>EŽŪFKP</t>
  </si>
  <si>
    <t>NVO</t>
  </si>
  <si>
    <t>Patikrina lentelės duomenis.</t>
  </si>
  <si>
    <t>1A</t>
  </si>
  <si>
    <t>1C</t>
  </si>
  <si>
    <t>2B</t>
  </si>
  <si>
    <t>3A</t>
  </si>
  <si>
    <t>4A</t>
  </si>
  <si>
    <t>5C</t>
  </si>
  <si>
    <t>6A</t>
  </si>
  <si>
    <t>6B</t>
  </si>
  <si>
    <t>6C</t>
  </si>
  <si>
    <t>Paremtų vietos projektų skaičius (vnt.)</t>
  </si>
  <si>
    <t>Sukurtų naujų darbo vietų (naujų etatų) skaičius įgyvendinus vietos projektus (vnt.)</t>
  </si>
  <si>
    <t>Siekiama sukurti naujų darbo vietų</t>
  </si>
  <si>
    <t>Užpildo lentelę pagal VPS 12 dalį.</t>
  </si>
  <si>
    <t>EJRŽF konkretūs tikslai ir uždaviniai</t>
  </si>
  <si>
    <t>EŽŪFKP prioritetai ir tikslinės sritys</t>
  </si>
  <si>
    <t>8.1.1.Ž</t>
  </si>
  <si>
    <t>8.1.2.Ž</t>
  </si>
  <si>
    <t>8.1.3.Ž</t>
  </si>
  <si>
    <t>8.2.1.Ž</t>
  </si>
  <si>
    <t>8.2.2.Ž</t>
  </si>
  <si>
    <t>8.2.3.Ž</t>
  </si>
  <si>
    <t>8.3.1.Ž</t>
  </si>
  <si>
    <t>8.3.2.Ž</t>
  </si>
  <si>
    <t>Nurodomas vienas iš dviejų fondų: EŽŪFKP arba EJRŽF</t>
  </si>
  <si>
    <t>Pateikiami duomenys iš VPS 12 dalies. Nurodomas bendras projektų skaičius, neskirstant pagal pareiškėjo tipą (NVO, fizinis asmuo ar pan.) ir mokymų pobūdį (susiję su kompiuterinio raštingumo, verslumo ar pan. mokymais).</t>
  </si>
  <si>
    <t>Pateikiami duomenys iš VPS 12 dalies. Nurodomas bendras projektų skaičius, neskirstant pagal pareiškėjo tipą (NVO, fizinis asmuo ar pan.) ir mokymų pobūdį (susiję su kompiuterinio raštingumo, verslumo ar pan. mokymais)</t>
  </si>
  <si>
    <t>Pateikiama informacija iš VPS 11 dalies "VPS finansinis planas". Kaip įvesti sumas žr. 4 eilutę lape "Instrukcija". Priemonės eilutė nepildoma, jei priemonė turi veiklos sričių</t>
  </si>
  <si>
    <t>VVG ir priemonės/veiklos srities kodas</t>
  </si>
  <si>
    <t>Paraiškos gavimo data</t>
  </si>
  <si>
    <t>valdžios institucija</t>
  </si>
  <si>
    <t>MVĮ</t>
  </si>
  <si>
    <t>kita</t>
  </si>
  <si>
    <t>taip</t>
  </si>
  <si>
    <t>ne</t>
  </si>
  <si>
    <t>Projekto pabaigos metai</t>
  </si>
  <si>
    <t>Paraiškos patvirtinimo metai</t>
  </si>
  <si>
    <t>Vietos projekto sutarties metai</t>
  </si>
  <si>
    <t>Vietos projekto sutarties data</t>
  </si>
  <si>
    <t>Paraiškos gavimo metai</t>
  </si>
  <si>
    <t>Ar paraiška patvirtinta?</t>
  </si>
  <si>
    <t>Ar projektas baigtas?</t>
  </si>
  <si>
    <t>Pateikiami duomenys VPS lygiu iš VPS 12 dalies (atskirai EŽŪFKP ir EJRŽF)</t>
  </si>
  <si>
    <t>Iš viso EŽŪFKP</t>
  </si>
  <si>
    <t>iš viso EJRŽF</t>
  </si>
  <si>
    <t>Bendras skaičius (vnt.)</t>
  </si>
  <si>
    <t>Bendra suma (Eur)</t>
  </si>
  <si>
    <t>Proc. nuo vietos projektams skirtos sumos</t>
  </si>
  <si>
    <t>Pasirašytos sutartys (įgyvendinami projektai)</t>
  </si>
  <si>
    <t>EJRŽF</t>
  </si>
  <si>
    <t>Iš viso suplanuota (vnt.)</t>
  </si>
  <si>
    <t>Proc. nuo suplanuoto rodiklio</t>
  </si>
  <si>
    <t>Vnt.</t>
  </si>
  <si>
    <t>Baigtų įgyvendinti vietos projektų</t>
  </si>
  <si>
    <t>Pateikiama informacija iš VPS 12 dalies (VPS priemonių/ veiklos sričių lygiu, mokymų projektų neskirstant pagal temą)</t>
  </si>
  <si>
    <t>EŽŪFKP prioritetai ir tikslinės sritys/ EJRŽF konkretūs tikslai ir uždaviniai</t>
  </si>
  <si>
    <t>Paremtų vietos projektų skaičius (vnt.):</t>
  </si>
  <si>
    <t>Paremtų vietos projektų, kuriuos pateikė NVO, skaičius (vnt.)</t>
  </si>
  <si>
    <t>Paremtų vietos projektų, kuriuos pateikė vietos valdžios institucija (savivaldybė) arba valstybės institucija / organizacija, skaičius (vnt.)</t>
  </si>
  <si>
    <t>Paremtų vietos projektų, kuriuos pateikė MVĮ, skaičius (vnt.)</t>
  </si>
  <si>
    <t>Iš viso VPS</t>
  </si>
  <si>
    <t>VPS įgyvendinimo rodiklis</t>
  </si>
  <si>
    <t xml:space="preserve">Sukurtų naujų darbo vietų (naujų etatų) skaičius pagal baigtus įgyvendinti vietos projektus (vnt.) </t>
  </si>
  <si>
    <t xml:space="preserve">Išlaikytų darbo vietų (etatų) skaičius pagal baigtus įgyvendinti vietos projektus (vnt.) </t>
  </si>
  <si>
    <t>Paremtų vietos projektų, kuriuos pateikė fiziniai asmenys, skaičius (vnt.): moterys iki 40 m.</t>
  </si>
  <si>
    <t>Suplanuota VPS</t>
  </si>
  <si>
    <t>VPS 12.1.1 punktas</t>
  </si>
  <si>
    <t>VPS 12.2.1 punktas</t>
  </si>
  <si>
    <t>Iš viso (vnt.)</t>
  </si>
  <si>
    <t xml:space="preserve">Paremtų vietos projektų, kuriuos pateikė fiziniai asmenys, skaičius (vnt.): vyrai iki 40 m. </t>
  </si>
  <si>
    <t>fizinis asmuo</t>
  </si>
  <si>
    <t>vyras</t>
  </si>
  <si>
    <t>jaunas</t>
  </si>
  <si>
    <t>Bendras kvietimų skaičius (vnt.)</t>
  </si>
  <si>
    <t>Užsipildo automatiškai pagal F stulpelį</t>
  </si>
  <si>
    <r>
      <t xml:space="preserve">Sumos nurodomos eurais. Centai atskiriami kableliu. Nenaudojami tarpai ar taškai tūkstančiams atskirti. Jei suma yra 25550,5 EUR, </t>
    </r>
    <r>
      <rPr>
        <b/>
        <sz val="11"/>
        <rFont val="Cambria"/>
        <family val="1"/>
      </rPr>
      <t xml:space="preserve">skaičiai įvedami be tarpų </t>
    </r>
    <r>
      <rPr>
        <sz val="11"/>
        <rFont val="Cambria"/>
        <family val="1"/>
      </rPr>
      <t>(25550,5). Jei skaičius įvestas teisingai, programa automatiškai atskiria tūkstančius ir rodo du skaitmenis po kablelio (įvestas skaičius atrodys taip: 25 550,50). Teisingai įvesti skaičiai rodomi dešinėje langelio pusėje. Jei skaičius rodomas kairėje, reiškia, kad programa jo nesupranta kaip skaičiaus (yra tarpų, nereikalingų taškų ar pan.).</t>
    </r>
  </si>
  <si>
    <r>
      <t xml:space="preserve">Pildomi tik balti (nenuspalvinti) langeliai. Informacija, pateikta </t>
    </r>
    <r>
      <rPr>
        <b/>
        <sz val="11"/>
        <rFont val="Cambria"/>
        <family val="1"/>
      </rPr>
      <t>pilkuose ir kitos spalvos langeliuose</t>
    </r>
    <r>
      <rPr>
        <sz val="11"/>
        <rFont val="Cambria"/>
        <family val="1"/>
      </rPr>
      <t xml:space="preserve"> nekeičiama (šie langeliai užsipildo automatiškai) ir yra apsaugoti nuo keitimų.</t>
    </r>
  </si>
  <si>
    <t>Iš viso nuo VPS įgyvendinimo pradžios</t>
  </si>
  <si>
    <t>Užsipildo automatiškai (formulė)</t>
  </si>
  <si>
    <t>Ataskaita: paskelbti kvietimai teikti vietos projektų paraiškas</t>
  </si>
  <si>
    <t>-</t>
  </si>
  <si>
    <t>Paskelbti kvietimai, proc. nuo vietos projektams numatytų lėšų (nuo VPS įgyvendinimo pradžios)</t>
  </si>
  <si>
    <t>NMA PAK patvirtinti projektai (paraiškos)</t>
  </si>
  <si>
    <t>Įgyvendinti (baigti) projektai</t>
  </si>
  <si>
    <t>Ataskaita: paremti (įgyvendinti) vietos projektai VPS priemonių/ veiklos sričių ir fondų lygiu</t>
  </si>
  <si>
    <t>Ataskaita: VPS įgyvendinimo rodikliai (EŽŪFKP)</t>
  </si>
  <si>
    <t>Paremtų vietos projektų, kuriuos pateikė fiziniai asmenys, skaičius (vnt.), iš viso</t>
  </si>
  <si>
    <t>Iš viso (proc.)</t>
  </si>
  <si>
    <t>Užpildo stulpelius (suplanuota VPS). PILDOMI TIK BALTI LANGELIAI!!!</t>
  </si>
  <si>
    <t>Nurodomas VVG pavadinimo trumpinys (4 raidės)</t>
  </si>
  <si>
    <t>Užsipildo automatiškai pagal lapą VPS1</t>
  </si>
  <si>
    <t>Duomenys: Informacija apie kvietimus</t>
  </si>
  <si>
    <t>Duomenys: Informacija apie kvietimus VPS priemonių/ veiklos sričių lygiu</t>
  </si>
  <si>
    <t>Duomenys: Informacija apie gautas paraiškas VPS priemonių/ veiklos sričių lygiu</t>
  </si>
  <si>
    <t>Duomenys: Informacija apie gautų paraiškų vertę VPS priemonių/ veiklos sričių lygiu</t>
  </si>
  <si>
    <t>Bendra gautų paraiškų vertė, Eur</t>
  </si>
  <si>
    <t>Gautų paraiškų vertė (prašoma paramos suma), Eur</t>
  </si>
  <si>
    <t>VPS duomenys: Informacija apie VPS priemones/ veiklos sritis</t>
  </si>
  <si>
    <t>Duomenys: Informacija apie paraiškų vertinimo rezultatus (NMA PAK)</t>
  </si>
  <si>
    <t>Užsipildo automatiškai pagal lapą D5</t>
  </si>
  <si>
    <t>Užsipildo automatiškai pagal lapą D2</t>
  </si>
  <si>
    <t>VVG kodas (4 raidės)</t>
  </si>
  <si>
    <t>Užsipildo automatiškai iš paraiškos kodo</t>
  </si>
  <si>
    <t>VVG pavadinimas (pilnas)</t>
  </si>
  <si>
    <t>Pildo NMA</t>
  </si>
  <si>
    <t>Pildo NMA. Nurodoma paraiškos gavimo/ užregistravimo data pagal schemą MMM-MM-DD, pavyzdžiui, 2017-10-01</t>
  </si>
  <si>
    <t>Paraiškos atpažinties (registracijos) kodas (suteiktas VVG)</t>
  </si>
  <si>
    <t>Paraiškos atpažinties (registracijos) kodas (suteiktas NMA)</t>
  </si>
  <si>
    <t>Pareiškėjo tipas (juridinis ar fizinis)</t>
  </si>
  <si>
    <t>Pareiškėjo tipas (detaliau)</t>
  </si>
  <si>
    <t>Jei pareiškėjas fizinis asmuo, ar vyras?</t>
  </si>
  <si>
    <t>Jei pareiškėjas fizinis asmuo, ar jaunas (iki 40 m.)?</t>
  </si>
  <si>
    <t>ranka</t>
  </si>
  <si>
    <t>Juridinis asmuo</t>
  </si>
  <si>
    <t>Fizinis asmuo</t>
  </si>
  <si>
    <t>Paraiškos etapas</t>
  </si>
  <si>
    <t>Pildo NMA. Nurodoma NMA direktoriaus įsakymo data pagal schemą MMM-MM-DD, pavyzdžiui, 2017-10-01</t>
  </si>
  <si>
    <t>Paraiškos patvirtinimo data (po NMA PAK)</t>
  </si>
  <si>
    <t>Patvirtinta paramos suma vietos projektui įgyvendinti, Eur (po NMA PAK)</t>
  </si>
  <si>
    <t>PLANUOJAMA: Sukurtų naujų darbo vietų (etatų) skaičius (vnt.)</t>
  </si>
  <si>
    <t>PLANUOJAMA: Išlaikytų darbo vietų (etatų) skaičius (vnt.)</t>
  </si>
  <si>
    <t>PASIEKTA: Sukurtų naujų darbo vietų (etatų) skaičius (vnt.)</t>
  </si>
  <si>
    <t>PASIEKTA: Išlaikytų darbo vietų (etatų) skaičius (vnt.)</t>
  </si>
  <si>
    <t>Pildo NMA (iš paraiškų/ sutarčių) - pildoma visiems patvirtintiems projektams.</t>
  </si>
  <si>
    <t>Pildo NMA (iš galutinių projektų įgyvendinimo ataskaitų) - pildoma tik baigtiems projektams</t>
  </si>
  <si>
    <t>Pridėtinės vertės (kokybės) vertinimas, balai</t>
  </si>
  <si>
    <t>Projekto pabaigos (galutinio MP) data (jei data yra, projektas baigtas)</t>
  </si>
  <si>
    <t>Pildo NMA. Nurodoma sutarties data pagal schemą MMM-MM-DD, pavyzdžiui, 2017-10-01</t>
  </si>
  <si>
    <t>Pildo NMA. Pateikiama informacija iš NMA PAK protokolo.</t>
  </si>
  <si>
    <t>Pildo NMA. Pateikiama informacija iš VVG PAK protokolo.</t>
  </si>
  <si>
    <t>Pildo NMA. Nurodoma galutinio MP data pagal schemą MMM-MM-DD, pavyzdžiui, 2017-10-01</t>
  </si>
  <si>
    <t>formulė</t>
  </si>
  <si>
    <t>iš sistemos</t>
  </si>
  <si>
    <t>Kas pildo</t>
  </si>
  <si>
    <t>Iš kur duomenys</t>
  </si>
  <si>
    <t>NMA</t>
  </si>
  <si>
    <t>automatiškai</t>
  </si>
  <si>
    <t>Ar sudaryta sutartis?</t>
  </si>
  <si>
    <t>Užsipildo automatiškai pagal V stulpelį</t>
  </si>
  <si>
    <t>Užsipildo automatiškai pagal W stulpelį</t>
  </si>
  <si>
    <t>Užsipildo automatiškai pagal X stilpelį</t>
  </si>
  <si>
    <r>
      <t xml:space="preserve">Ataskaita: </t>
    </r>
    <r>
      <rPr>
        <b/>
        <sz val="16"/>
        <rFont val="Cambria"/>
        <family val="1"/>
      </rPr>
      <t>NMA PAK patvirtinti projektai, pasirašytos sutartys (įgyvendinami projektai), įgyvendinti (baigti) projektai</t>
    </r>
  </si>
  <si>
    <t>VVG kodas (4 raidės) - IŠ SĄRAŠO</t>
  </si>
  <si>
    <t>Jei #N/A - neteisingas VVG kodas (tikslinti K stulpelį)</t>
  </si>
  <si>
    <t>Jei #N/A - neteisingas priemonės/ veiklos srities kodas (tikslinti G stulpelį)</t>
  </si>
  <si>
    <t>VVG ir priemonės/veiklos srities kodas - IŠ SĄRAŠO</t>
  </si>
  <si>
    <t>Užsipildo automatiškai, kai nurodytas VVG kodas ir VPS priemonės/ veiklos srities kodas</t>
  </si>
  <si>
    <t>Paskelbti kvietimai teikti paraiškas</t>
  </si>
  <si>
    <t>Užpildo lentelę. Eilutės nepildomos, jei priemonė turi veiklos sričių (C stulpelyje tipas 1).</t>
  </si>
  <si>
    <t>Užpildo lentelę. I-J stulpelių eilutės nepildomos, jei priemonė turi veiklos sričių (C stulpelyje tipas 1).</t>
  </si>
  <si>
    <t>Užsipildo aututomatiškai (formulė)</t>
  </si>
  <si>
    <t>Nurodomas kvietimo numeris pagal schemą KV01, kur "KV" reiškia žodį "kvietimas", o "01" - dviženklį kvietimo Nr. 1 numerį. Kiekvienas kvietimas nurodomas naujoje eilutėje. Jei kvietimų buvo mažiau, nereikalingos eilutės nepildomos.</t>
  </si>
  <si>
    <t>Patikrina VVG pateiktus lentelės duomenis.</t>
  </si>
  <si>
    <t>Patikrina VVG pateiktus lentelės duomenis. J-AM stulpelių eilutės nepildomos, jei priemonė turi veiklos sričių (C stulpelyje tipas 1).</t>
  </si>
  <si>
    <t>Patikrina VVG pateiktus lentelės duomenis. G-AJ stulpelių eilutės nepildomos, jei priemonė turi veiklos sričių (C stulpelyje tipas 1).</t>
  </si>
  <si>
    <t>3.1</t>
  </si>
  <si>
    <t>3.2</t>
  </si>
  <si>
    <t>3.3</t>
  </si>
  <si>
    <t>3.4</t>
  </si>
  <si>
    <t>3.5</t>
  </si>
  <si>
    <t>Paremtų vietos projektų, kuriuos pateikė 3.1–3.4 papunkčiuose neišvardyti asmenys, skaičius (vnt.)</t>
  </si>
  <si>
    <t>3.4.1</t>
  </si>
  <si>
    <t>3.4.2</t>
  </si>
  <si>
    <t>3.4.3</t>
  </si>
  <si>
    <t>3.4.4</t>
  </si>
  <si>
    <t>Pasiekta (baigtuose projektuose)</t>
  </si>
  <si>
    <t>Pasiekta (baigtuose projektuose), proc.</t>
  </si>
  <si>
    <t>Lytis, amžius</t>
  </si>
  <si>
    <t>jei vyras; jei amžius (paraiškos teikimo metu) iki 40 m. (įskaitant 40 m.)</t>
  </si>
  <si>
    <t>jei moteris; jei amžius (paraiškos teikimo metu) 41 m. ir daugiau</t>
  </si>
  <si>
    <t>maža arba vidutinė įmonė (individuali įmonė, UAB, MB, KO)</t>
  </si>
  <si>
    <t>vietos valdžios institucija (savivaldybė) arba valstybės institucija/ organizacija (savivaldybės administracija)</t>
  </si>
  <si>
    <t>nevyriausybinė organizacija (asociacija, viešoji įstaiga)</t>
  </si>
  <si>
    <t>kito tipo pareiškėjas (kitos BĮ (ne savivaldybės administracija), TR, LF)</t>
  </si>
  <si>
    <t>Užpildo lentelę (C, D, E stulpeliai).</t>
  </si>
  <si>
    <t>Užpildo lentelę nuo J stulpelio.</t>
  </si>
  <si>
    <t>Užpildo lentelę nuo G stulpelio.</t>
  </si>
  <si>
    <t>Užpildo lentelę nuo I stulpelio.</t>
  </si>
  <si>
    <t>Patikrina VVG pateiktus lentelės duomenis. I-AL stulpelių eilutės nepildomos, jei priemonė turi veiklos sričių (C stulpelyje tipas 1).</t>
  </si>
  <si>
    <t>Užpildo lentelę pagal pagal pateiktą instrukciją.</t>
  </si>
  <si>
    <t>VPS1</t>
  </si>
  <si>
    <t>D1</t>
  </si>
  <si>
    <t>D2</t>
  </si>
  <si>
    <t>D3</t>
  </si>
  <si>
    <t>D4</t>
  </si>
  <si>
    <t>D5</t>
  </si>
  <si>
    <t>A1</t>
  </si>
  <si>
    <t>A2</t>
  </si>
  <si>
    <t>A3</t>
  </si>
  <si>
    <t>Sritis, paskirtis</t>
  </si>
  <si>
    <t>Pildymo instrukcija</t>
  </si>
  <si>
    <t>Lėšų sumų įvedimas</t>
  </si>
  <si>
    <t>Duomenys apie kvietimus</t>
  </si>
  <si>
    <t>Duomenys apie kvietimų sumas VPS priemonių/ veiklos sričių lygiu</t>
  </si>
  <si>
    <t>Duomenys apie gautų paraiškų skaičių VPS priemonių/ veiklos sričių lygiu</t>
  </si>
  <si>
    <t>Duomenys apie gautų paraiškų vertę VPS priemonių/ veiklos sričių lygiu</t>
  </si>
  <si>
    <t xml:space="preserve">Duomenys apie patvirtintas paraiškas </t>
  </si>
  <si>
    <t>Excel lapo pavadinimas</t>
  </si>
  <si>
    <t>Paremtų vietos projektų, kuriuos pateikė fiziniai asmenys, skaičius (vnt.): moterys vyresnės kaip 40 m.</t>
  </si>
  <si>
    <t>Paremtų vietos projektų, kuriuos pateikė fiziniai asmenys, skaičius (vnt.): vyrai vyresni kaip 40 m.</t>
  </si>
  <si>
    <t>Gautų paraiškų vertė, proc. nuo vietos projektams numatytų lėšų (nuo VPS įgyvendinimo pradžios)</t>
  </si>
  <si>
    <t>Lapo paskirtis</t>
  </si>
  <si>
    <t>Kas pildo? (NMA ar VVG)</t>
  </si>
  <si>
    <t>Atskirų lapų pildymo instrukcija</t>
  </si>
  <si>
    <t>Klausimyno pildymo instrukcija (bendros taisyklės)</t>
  </si>
  <si>
    <t>užsipildo automatiškai</t>
  </si>
  <si>
    <t>NMA ir automatiškai</t>
  </si>
  <si>
    <t>Iš VPS: priemonės, veiklos sritys, lėšos, rodikliai</t>
  </si>
  <si>
    <t>Iš VPS: paremti projektai (planas) EŽŪFKP</t>
  </si>
  <si>
    <t>Iš VPS: paremti projektai (planas) EJRŽF</t>
  </si>
  <si>
    <t>Iš VPS: darbo vietos (planas) EŽŪFKP</t>
  </si>
  <si>
    <t>Iš VPS: darbo vietos (planas) EJRŽF</t>
  </si>
  <si>
    <t>Ataskaita apie kvietimus</t>
  </si>
  <si>
    <t>Ataskaita apie patvirtintas paraiškas, sudarytas sutartis, baigtus projektus</t>
  </si>
  <si>
    <t>Ataskaita apie baigtus projektus</t>
  </si>
  <si>
    <r>
      <t xml:space="preserve">Pateikiama informacija apie kvietimų sumas VPS priemonių/ veiklos sričių lygiu. </t>
    </r>
    <r>
      <rPr>
        <b/>
        <sz val="11"/>
        <rFont val="Cambria"/>
        <family val="1"/>
      </rPr>
      <t>Jei VPS priemonė turi veiklos sričių (tipas - 1), pildomos tik veiklos sričių eilutės.</t>
    </r>
  </si>
  <si>
    <r>
      <t xml:space="preserve">Pateikiama informacija apie gautas paraiškas VPS priemonių/ veiklos sričių lygiu. </t>
    </r>
    <r>
      <rPr>
        <b/>
        <sz val="11"/>
        <rFont val="Cambria"/>
        <family val="1"/>
      </rPr>
      <t>Jei VPS priemonė turi veiklos sričių (tipas - 1), pildomos tik veiklos sričių eilutės.</t>
    </r>
  </si>
  <si>
    <r>
      <t xml:space="preserve">Pateikiama informacija apie gautų paraiškų vertes (prašomos paramos sumą) VPS priemonių/ veiklos sričių lygiu. </t>
    </r>
    <r>
      <rPr>
        <b/>
        <sz val="11"/>
        <rFont val="Cambria"/>
        <family val="1"/>
      </rPr>
      <t>Jei VPS priemonė turi veiklos sričių (tipas - 1), pildomos tik veiklos sričių eilutės.</t>
    </r>
  </si>
  <si>
    <t>Pateikiamas iki ataskaitinio laikotarpio pabaigos (praėjusių metų gruodžio 31 d.) NMA PAK patvirtintų paraiškų sąrašas. Sąrašas formuojamas NMA informacinės sistemos duomenų pagrindu.</t>
  </si>
  <si>
    <r>
      <t xml:space="preserve">Pateikiama informacija iš VPS 12 dalies apie planuojamus paremti vietos projektus VPS priemonių/ veiklos sričių bei EŽŪFKP prioritetų ir tikslinių sričių lygiu. </t>
    </r>
    <r>
      <rPr>
        <b/>
        <sz val="11"/>
        <rFont val="Cambria"/>
        <family val="1"/>
      </rPr>
      <t>Jei VPS priemonė turi veiklos sričių (tipas - 1), pildomos tik veiklos sričių eilutės.</t>
    </r>
  </si>
  <si>
    <r>
      <t xml:space="preserve">Pateikiama informacija iš VPS 12 dalies apie planuojamus paremti vietos projektus VPS priemonių/ veiklos sričių bei EJRŽF konkrečių tikslų ir uždavinių lygiu. </t>
    </r>
    <r>
      <rPr>
        <b/>
        <sz val="11"/>
        <rFont val="Cambria"/>
        <family val="1"/>
      </rPr>
      <t>Jei VPS priemonė turi veiklos sričių (tipas - 1), pildomos tik veiklos sričių eilutės.</t>
    </r>
  </si>
  <si>
    <t>Pateikiama informacija iš VPS 12 dalies apie planuojamas sukurti darbo vietas VPS bei EŽŪFKP prioritetų ir tikslinių sričių lygiu.</t>
  </si>
  <si>
    <t>Pateikiama informacija iš VPS 12 dalies apie planuojamas sukurti darbo vietas VPS bei EJRŽF konkrečių tikslų ir uždavinių lygiu.</t>
  </si>
  <si>
    <r>
      <t xml:space="preserve">Formuojama ataskaita apie paskelbtus kvietimus (skaičius, suma ir dalis nuo VPS vietos projektams numatytos sumos). VPS, fondų ir VPS priemonių/ veiklos sričių lygiu. </t>
    </r>
    <r>
      <rPr>
        <i/>
        <sz val="11"/>
        <rFont val="Cambria"/>
        <family val="1"/>
      </rPr>
      <t xml:space="preserve">Ši informacija buvo pateikiama kaimo vietovių metinės VPS įgyvendinimo ataskaitos 3.1 ir 4.1 punktuose. </t>
    </r>
  </si>
  <si>
    <r>
      <t>Formuojama ataskaita apie paremtų (baigtų) vietos projektų rodiklį. VPS, fondų ir VPS priemonių/ veiklos sričių lygiu.</t>
    </r>
    <r>
      <rPr>
        <i/>
        <sz val="11"/>
        <rFont val="Cambria"/>
        <family val="1"/>
      </rPr>
      <t xml:space="preserve"> Ši informacija buvo pateikiama kaimo vietovių metinės VPS įgyvendinimo ataskaitos 5.1 punkte. </t>
    </r>
  </si>
  <si>
    <r>
      <t xml:space="preserve">Formuojama ataskaita sukurtų darbo vietų rodiklį EJRŽF konkrečių tikslų ir uždavinių lygiu. </t>
    </r>
    <r>
      <rPr>
        <i/>
        <sz val="11"/>
        <rFont val="Cambria"/>
        <family val="1"/>
      </rPr>
      <t>Ši informacija buvo pateikiama dvisektorių VPS metinės VPS įgyvendinimo ataskaitos 5.3.1 ir 5.4 punktuose.</t>
    </r>
  </si>
  <si>
    <r>
      <t xml:space="preserve">Formuojama ataskaita sukurtų darbo vietų rodiklį EŽŪFKP prioritetų ir tikslinių sričių lygiu. </t>
    </r>
    <r>
      <rPr>
        <i/>
        <sz val="11"/>
        <rFont val="Cambria"/>
        <family val="1"/>
      </rPr>
      <t>Ši informacija buvo pateikiama kaimo vietovių metinės VPS įgyvendinimo ataskaitos 5.1.1 ir 5.2 punktuose.</t>
    </r>
  </si>
  <si>
    <t>Kopijavimas iš kitų šaltinių</t>
  </si>
  <si>
    <t>A4</t>
  </si>
  <si>
    <t>VPS duomenys: Siekiama paremti vietos projektų EJRŽF konkrečių tikslų ir uždavinių bei VPS priemonių/ veiklos sričių lygiu</t>
  </si>
  <si>
    <t>VPS duomenys: Siekiama paremti vietos projektų EŽŪFKP prioritetų ir tikslinių sričių lygiu bei VPS priemonių/ veiklos sričių lygiu</t>
  </si>
  <si>
    <t>Ataskaita apie rodiklius (EŽŪFKP)</t>
  </si>
  <si>
    <t>Ataskaita apie rodiklius (EJRŽF)</t>
  </si>
  <si>
    <t>Suma nurodoma tame langelyje, kuriame susikerta aktualus kvietimo numeris ir VPS priemonė/ veiklos sritis. Kaip įvesti sumas žr. 4 eilutę lape "Instrukcija". Jei kvietimų daugiau nei 30, įterpti daugiau stulpelių.</t>
  </si>
  <si>
    <t>Gautų paraiškų skaičius nurodomas tame langelyje, kuriame susikerta aktualus kvietimo numeris ir VPS priemonė/ veiklos sritis. Jei kvietimų daugiau nei 30, įterpti daugiau stulpelių.</t>
  </si>
  <si>
    <t xml:space="preserve">Pateikiama informacija apie kvietimus ir gautas paraiškas VPS/ kvietimo lygiu. Jei vienas kvietimas apėmė kelias VPS priemones/ veiklos sritis, jis nurodomas kaip vienas kvietimas, užpildant vieną eilutę. </t>
  </si>
  <si>
    <r>
      <t xml:space="preserve">Pateikiama informacija iš VPS 9 ir 12 dalies: VPS priemonių/ veiklos sričių sąrašas, finansavimo šaltinis, vietos projektams numatytų lėšų suma, planuojami rodikliai (paremtų vietos projektų skaičius ir sukurtų darbo vietų skaičius). </t>
    </r>
    <r>
      <rPr>
        <b/>
        <sz val="11"/>
        <rFont val="Cambria"/>
        <family val="1"/>
      </rPr>
      <t>Jei VPS priemonė turi veiklos sričių (tipas - 1), pildomos tik veiklos sričių eilutės.</t>
    </r>
  </si>
  <si>
    <r>
      <t xml:space="preserve">Formuojama ataskaita apie patvirtintas paraiškas, sudarytas sutartis, baigtus projektus (skaičius, suma ir dalis nuo VPS vietos projektams numatytos sumos). VPS, fondų ir VPS priemonių/ veiklos sričių lygiu. </t>
    </r>
    <r>
      <rPr>
        <i/>
        <sz val="11"/>
        <rFont val="Cambria"/>
        <family val="1"/>
      </rPr>
      <t>Ši informacija buvo pateikiama kaimo vietovių metinės VPS įgyvendinimo ataskaitos 3.4, 3.5, 3.7 ir 4.4, 4.5, 4.7 punktuose.</t>
    </r>
  </si>
  <si>
    <t>Pildymo eiliškumas</t>
  </si>
  <si>
    <t xml:space="preserve">Iš pradžių NMA parengia dalinai užpildytą formą, o tada siunčia VVG peržiūrėti ir papildyti. </t>
  </si>
  <si>
    <t>PAKR</t>
  </si>
  <si>
    <t>KALV</t>
  </si>
  <si>
    <t>KUPI</t>
  </si>
  <si>
    <t>TRAK</t>
  </si>
  <si>
    <t>KAIŠ</t>
  </si>
  <si>
    <t>JONI</t>
  </si>
  <si>
    <t>ŠIAU</t>
  </si>
  <si>
    <t>SKUO</t>
  </si>
  <si>
    <t>ŠALČ</t>
  </si>
  <si>
    <t>DRUS</t>
  </si>
  <si>
    <t>TELŠ</t>
  </si>
  <si>
    <t>PANE</t>
  </si>
  <si>
    <t>IGNA</t>
  </si>
  <si>
    <t>ELEK</t>
  </si>
  <si>
    <t>ŠILU</t>
  </si>
  <si>
    <t>RASE</t>
  </si>
  <si>
    <t>JURB</t>
  </si>
  <si>
    <t>KRET</t>
  </si>
  <si>
    <t>KAUN</t>
  </si>
  <si>
    <t>KELM</t>
  </si>
  <si>
    <t>KĖDA</t>
  </si>
  <si>
    <t>PASV</t>
  </si>
  <si>
    <t>ŠVEN</t>
  </si>
  <si>
    <t>LAZD</t>
  </si>
  <si>
    <t>VILN</t>
  </si>
  <si>
    <t>TAUR</t>
  </si>
  <si>
    <t>PLUN</t>
  </si>
  <si>
    <t>PRIE</t>
  </si>
  <si>
    <t>MAŽE</t>
  </si>
  <si>
    <t>AKME</t>
  </si>
  <si>
    <t>ŠILA</t>
  </si>
  <si>
    <t>KLAI</t>
  </si>
  <si>
    <t>RADV</t>
  </si>
  <si>
    <t>ALYT</t>
  </si>
  <si>
    <t>MARI</t>
  </si>
  <si>
    <t>ŠIRV</t>
  </si>
  <si>
    <t>ANYK</t>
  </si>
  <si>
    <t>ZARA</t>
  </si>
  <si>
    <t>KAZL</t>
  </si>
  <si>
    <t>UTEN</t>
  </si>
  <si>
    <t>PAGĖ</t>
  </si>
  <si>
    <t>MOLĖ</t>
  </si>
  <si>
    <t>JONA</t>
  </si>
  <si>
    <t>VILK</t>
  </si>
  <si>
    <t>BIRŽ</t>
  </si>
  <si>
    <t>ŠAKI</t>
  </si>
  <si>
    <t>ROKI</t>
  </si>
  <si>
    <t>VARĖ</t>
  </si>
  <si>
    <t>UKME</t>
  </si>
  <si>
    <t>Joni-LEADER-19.2-4</t>
  </si>
  <si>
    <t>Joni-LEADER-19.2-4.2</t>
  </si>
  <si>
    <t>Joni-LEADER-19.2-6</t>
  </si>
  <si>
    <t>Joni-LEADER-19.2-6.2</t>
  </si>
  <si>
    <t>Joni-LEADER-19.2-6.4</t>
  </si>
  <si>
    <t>Joni-LEADER-19.2-16</t>
  </si>
  <si>
    <t>Joni-LEADER-19.2-16.4</t>
  </si>
  <si>
    <t>Joni-LEADER-19.2-SAVA-1</t>
  </si>
  <si>
    <t>Joni-LEADER-19.2-SAVA-2</t>
  </si>
  <si>
    <t>Joni-LEADER-19.2-7</t>
  </si>
  <si>
    <t>Joni-LEADER-19.2-7.2</t>
  </si>
  <si>
    <t>Joni-LEADER-19.2-7.6</t>
  </si>
  <si>
    <t>Joni-LEADER-19.2-SAVA-3</t>
  </si>
  <si>
    <t>Joni-LEADER-19.2-SAVA-4</t>
  </si>
  <si>
    <t>Joni-LEADER-19.2-SAVA-4.1</t>
  </si>
  <si>
    <t>Joni-LEADER-19.2-SAVA-5</t>
  </si>
  <si>
    <t>Joni-LEADER-19.2-SAVA-6</t>
  </si>
  <si>
    <t>Šiau-LEADER-19.2-6</t>
  </si>
  <si>
    <t>Šiau-LEADER-19.2-6.4.1</t>
  </si>
  <si>
    <t>Šiau-LEADER-19.2-6.4.2</t>
  </si>
  <si>
    <t>Šiau-LEADER-19.2-16</t>
  </si>
  <si>
    <t>Šiau-LEADER-19.2-16.4</t>
  </si>
  <si>
    <t>Šiau-LEADER-19.2-SAVA-1</t>
  </si>
  <si>
    <t>Šiau-LEADER-19.2-7</t>
  </si>
  <si>
    <t>Šiau-LEADER-19.2-7.2</t>
  </si>
  <si>
    <t>Šiau-LEADER-19.2-SAVA-3</t>
  </si>
  <si>
    <t>Šiau-LEADER-19.2-SAVA-4</t>
  </si>
  <si>
    <t>Telš-LEADER-19.2-6</t>
  </si>
  <si>
    <t>Telš-LEADER-19.2-6.2</t>
  </si>
  <si>
    <t>Telš-LEADER-19.2-6.4</t>
  </si>
  <si>
    <t>Telš-LEADER-19.2-4</t>
  </si>
  <si>
    <t>Telš-LEADER-19.2-4.2</t>
  </si>
  <si>
    <t>Telš-LEADER-19.2-SAVA-1</t>
  </si>
  <si>
    <t>Telš-LEADER-19.2-SAVA-5</t>
  </si>
  <si>
    <t>Telš-LEADER-19.2-7</t>
  </si>
  <si>
    <t>Telš-LEADER-19.2-7.2</t>
  </si>
  <si>
    <t>Telš-LEADER-19.2-7.6</t>
  </si>
  <si>
    <t>Telš-LEADER-19.2-SAVA-4</t>
  </si>
  <si>
    <t>Telš-LEADER-19.2-SAVA-6</t>
  </si>
  <si>
    <t>Zara-LEADER-19.2-7</t>
  </si>
  <si>
    <t>Zara-LEADER-19.2-7.2</t>
  </si>
  <si>
    <t>Zara-LEADER-19.2-SAVA-5</t>
  </si>
  <si>
    <t>Zara-BIVP-AKVA-SAVA-1</t>
  </si>
  <si>
    <t>Zara-BIVP-AKVA-SAVA-2</t>
  </si>
  <si>
    <t>Zara-LEADER-19.2-SAVA-6</t>
  </si>
  <si>
    <t>Zara-LEADER-19.2-SAVA-6-1</t>
  </si>
  <si>
    <t>Zara-LEADER-19.2-SAVA-6-2</t>
  </si>
  <si>
    <t>Zara-LEADER-19.2-SAVA-8</t>
  </si>
  <si>
    <t>Zara-LEADER-19.2-SAVA-10</t>
  </si>
  <si>
    <t>Zara-LEADER-19.2-SAVA-9</t>
  </si>
  <si>
    <t>Zara-BIVP-AKVA-SAVA-3</t>
  </si>
  <si>
    <t>Zara-BIVP-AKVA-SAVA-4</t>
  </si>
  <si>
    <t>Igna-LEADER-19.2-SAVA-1</t>
  </si>
  <si>
    <t>Igna-LEADER-19.2-SAVA-5</t>
  </si>
  <si>
    <t>Igna-LEADER-19.2-SAVA-3</t>
  </si>
  <si>
    <t>Igna-LEADER-19.2-7</t>
  </si>
  <si>
    <t>Igna-LEADER-19.2-7.2</t>
  </si>
  <si>
    <t>Igna-LEADER-19.2-SAVA-4</t>
  </si>
  <si>
    <t>Igna-BIVP-AKVA-3</t>
  </si>
  <si>
    <t>Igna-BIVP-AKVA-SAVA-1</t>
  </si>
  <si>
    <t>Uten-LEADER-19.2-SAVA-5</t>
  </si>
  <si>
    <t>Uten-LEADER-19.2-SAVA-5.1</t>
  </si>
  <si>
    <t>Uten-LEADER-19.2-SAVA-5.2</t>
  </si>
  <si>
    <t>Uten-LEADER-19.2-SAVA-6</t>
  </si>
  <si>
    <t>Uten-LEADER-19.2-SAVA-7</t>
  </si>
  <si>
    <t>Uten-LEADER-19.2-SAVA-8</t>
  </si>
  <si>
    <t>Uten-LEADER-19.2-SAVA-9</t>
  </si>
  <si>
    <t>Uten-LEADER-19.2-SAVA-10</t>
  </si>
  <si>
    <t>Uten-BIVP-AKVA-SAVA-1</t>
  </si>
  <si>
    <t>Uten-BIVP-AKVA-SAVA-2</t>
  </si>
  <si>
    <t>Akme-LEADER-19.2-6</t>
  </si>
  <si>
    <t>Akme-LEADER-19.2-6.2</t>
  </si>
  <si>
    <t>Akme-LEADER-19.2-6.4</t>
  </si>
  <si>
    <t>Akme-LEADER-19.2-SAVA-5</t>
  </si>
  <si>
    <t>Akme-LEADER-19.2-7</t>
  </si>
  <si>
    <t>Akme-LEADER-19.2-7.2</t>
  </si>
  <si>
    <t>Akme-LEADER-19.2-SAVA-6</t>
  </si>
  <si>
    <t>Akme-LEADER-19.2-SAVA-7</t>
  </si>
  <si>
    <t>Akme-LEADER-19.2-SAVA-8</t>
  </si>
  <si>
    <t>Akme-LEADER-19.2-SAVA-9</t>
  </si>
  <si>
    <t>Akme-LEADER-19.2-SAVA-10</t>
  </si>
  <si>
    <t>Alyt-LEADER-19.2-6</t>
  </si>
  <si>
    <t>Alyt-LEADER-19.2-6.2</t>
  </si>
  <si>
    <t>Alyt-LEADER-19.2-6.4</t>
  </si>
  <si>
    <t>Alyt-LEADER-19.2-SAVA-9</t>
  </si>
  <si>
    <t>Alyt-LEADER-19.2-SAVA-9.1</t>
  </si>
  <si>
    <t>Alyt-LEADER-19.2-SAVA-9.2</t>
  </si>
  <si>
    <t>Alyt-LEADER-19.2-SAVA-5</t>
  </si>
  <si>
    <t>Alyt-LEADER-19.2-7</t>
  </si>
  <si>
    <t>Alyt-LEADER-19.2-7.2</t>
  </si>
  <si>
    <t>Alyt-LEADER-19.2-7.6</t>
  </si>
  <si>
    <t>Alyt-LEADER-19.2-SAVA-6</t>
  </si>
  <si>
    <t>Alyt-LEADER-19.2-SAVA-3</t>
  </si>
  <si>
    <t>Alyt-LEADER-19.2-SAVA-7</t>
  </si>
  <si>
    <t>Alyt-LEADER-19.2-SAVA-8</t>
  </si>
  <si>
    <t>Anyk-LEADER-19.2-SAVA-2</t>
  </si>
  <si>
    <t>Anyk-LEADER-19.2-SAVA-1</t>
  </si>
  <si>
    <t>Anyk-LEADER-19.2-6</t>
  </si>
  <si>
    <t>Anyk-LEADER-19.2-6.2</t>
  </si>
  <si>
    <t>Anyk-LEADER-19.2-6.4</t>
  </si>
  <si>
    <t>Anyk-LEADER-19.2-SAVA-5</t>
  </si>
  <si>
    <t>Anyk-LEADER-19.2-7</t>
  </si>
  <si>
    <t>Anyk-LEADER-19.2-7.2</t>
  </si>
  <si>
    <t>Anyk-LEADER-19.2-SAVA-4</t>
  </si>
  <si>
    <t>Anyk-LEADER-19.2-SAVA-6</t>
  </si>
  <si>
    <t>Anyk-LEADER-19.2-SAVA-6.1</t>
  </si>
  <si>
    <t>Anyk-LEADER-19.2-SAVA-6.2</t>
  </si>
  <si>
    <t>Birž-LEADER-19.2-SAVA-5</t>
  </si>
  <si>
    <t>Birž-LEADER-19.2-SAVA-6</t>
  </si>
  <si>
    <t>Birž-LEADER-19.2-SAVA-6.1</t>
  </si>
  <si>
    <t>Birž-LEADER-19.2-SAVA-6.2</t>
  </si>
  <si>
    <t>Birž-LEADER-19.2-SAVA-7</t>
  </si>
  <si>
    <t>Birž-LEADER-19.2-16</t>
  </si>
  <si>
    <t>Birž-LEADER-19.2-16.4</t>
  </si>
  <si>
    <t>Birž-LEADER-19.2-SAVA-8</t>
  </si>
  <si>
    <t>Birž-LEADER-19.2-SAVA-8.1</t>
  </si>
  <si>
    <t>Birž-LEADER-19.2-SAVA-8.2</t>
  </si>
  <si>
    <t>Birž-LEADER-19.2-SAVA-9</t>
  </si>
  <si>
    <t>Birž-LEADER-19.2-7</t>
  </si>
  <si>
    <t>Birž-LEADER-19.2-7.2</t>
  </si>
  <si>
    <t>Birž-LEADER-19.2-7.6</t>
  </si>
  <si>
    <t>Birž-LEADER-19.2-SAVA-4</t>
  </si>
  <si>
    <t>Lazd-LEADER-19.2-6</t>
  </si>
  <si>
    <t>Lazd-LEADER-19.2-6.2</t>
  </si>
  <si>
    <t>Lazd-LEADER-19.2-6.4</t>
  </si>
  <si>
    <t>Lazd-LEADER-19.2-SAVA-1</t>
  </si>
  <si>
    <t>Lazd-LEADER-19.2-SAVA-1.1</t>
  </si>
  <si>
    <t>Lazd-LEADER-19.2-SAVA-1.2</t>
  </si>
  <si>
    <t>Lazd-LEADER-19.2-16</t>
  </si>
  <si>
    <t>Lazd-LEADER-19.2-16.4</t>
  </si>
  <si>
    <t>Lazd-LEADER-19.2-SAVA-5</t>
  </si>
  <si>
    <t>Lazd-LEADER-19.2-4</t>
  </si>
  <si>
    <t>Lazd-LEADER-19.2-4.2</t>
  </si>
  <si>
    <t>Lazd-LEADER-19.2-SAVA-3</t>
  </si>
  <si>
    <t>Lazd-LEADER-19.2-SAVA-6</t>
  </si>
  <si>
    <t>Lazd-LEADER-19.2-7</t>
  </si>
  <si>
    <t>Lazd-LEADER-19.2-7.2</t>
  </si>
  <si>
    <t>Drus-LEADER-19.2-SAVA-5</t>
  </si>
  <si>
    <t>Drus-LEADER-19.2-SAVA-6</t>
  </si>
  <si>
    <t>Drus-LEADER-19.2-SAVA-3</t>
  </si>
  <si>
    <t>Drus-LEADER-19.2-SAVA-7</t>
  </si>
  <si>
    <t>Drus-LEADER-19.2-SAVA-8</t>
  </si>
  <si>
    <t>Drus-LEADER-19.2-SAVA-9</t>
  </si>
  <si>
    <t>Drus-LEADER-19.2-SAVA-10</t>
  </si>
  <si>
    <t>Elek-LEADER-19.2-6</t>
  </si>
  <si>
    <t>Elek-LEADER-19.2-6.2</t>
  </si>
  <si>
    <t>Elek-LEADER-19.2-6.4</t>
  </si>
  <si>
    <t>Elek-LEADER-19.2-SAVA-5</t>
  </si>
  <si>
    <t>Elek-LEADER-19.2-7</t>
  </si>
  <si>
    <t>Elek-LEADER-19.2-7.2</t>
  </si>
  <si>
    <t>Elek-LEADER-19.2-7.6</t>
  </si>
  <si>
    <t>Elek-LEADER-19.2-SAVA-6</t>
  </si>
  <si>
    <t>Elek-LEADER-19.2-SAVA-7</t>
  </si>
  <si>
    <t>Elek-LEADER-19.2-SAVA-8</t>
  </si>
  <si>
    <t>Elek-LEADER-19.2-SAVA-9</t>
  </si>
  <si>
    <t>Jona-LEADER-19.2-SAVA-1</t>
  </si>
  <si>
    <t>Jona-LEADER-19.2-SAVA-5</t>
  </si>
  <si>
    <t>Jona-LEADER-19.2-SAVA-6</t>
  </si>
  <si>
    <t>Jona-LEADER-19.2-SAVA-7</t>
  </si>
  <si>
    <t>Jona-LEADER-19.2-SAVA-8</t>
  </si>
  <si>
    <t>Jona-LEADER-19.2-SAVA-9</t>
  </si>
  <si>
    <t>Jona-LEADER-19.2-SAVA-3</t>
  </si>
  <si>
    <t>Kaiš-LEADER-19.2-SAVA-1</t>
  </si>
  <si>
    <t>Kaiš-LEADER-19.2-SAVA-2</t>
  </si>
  <si>
    <t>Kaiš-LEADER-19.2-SAVA-5</t>
  </si>
  <si>
    <t>Kaiš-LEADER-19.2-7</t>
  </si>
  <si>
    <t>Kaiš-LEADER-19.2-7.2</t>
  </si>
  <si>
    <t>Kaiš-LEADER-19.2-7.6</t>
  </si>
  <si>
    <t>Kaiš-LEADER-19.2-SAVA-6</t>
  </si>
  <si>
    <t>Kaiš-LEADER-19.2-SAVA-7</t>
  </si>
  <si>
    <t>Kaiš-LEADER-19.2-6</t>
  </si>
  <si>
    <t>Kaiš-LEADER-19.2-6.4</t>
  </si>
  <si>
    <t>Kaiš-LEADER-19.2-SAVA-8</t>
  </si>
  <si>
    <t>Kaiš-LEADER-19.2-SAVA-9</t>
  </si>
  <si>
    <t>Kaun-LEADER-19.2-SAVA-5</t>
  </si>
  <si>
    <t>Kaun-LEADER-19.2-SAVA-5.1</t>
  </si>
  <si>
    <t>Kaun-LEADER-19.2-SAVA-5.2</t>
  </si>
  <si>
    <t>Kaun-LEADER-19.2-SAVA-5.3</t>
  </si>
  <si>
    <t>Kaun-LEADER-19.2-SAVA-6</t>
  </si>
  <si>
    <t>Kaun-LEADER-19.2-SAVA-6.1</t>
  </si>
  <si>
    <t>Kaun-LEADER-19.2-SAVA-6.2</t>
  </si>
  <si>
    <t>Kaun-LEADER-19.2-SAVA-7</t>
  </si>
  <si>
    <t>Kaun-LEADER-19.2-SAVA-8</t>
  </si>
  <si>
    <t>Kaun-LEADER-19.2-SAVA-8.1</t>
  </si>
  <si>
    <t>Kaun-LEADER-19.2-SAVA-8.2</t>
  </si>
  <si>
    <t>Kaun-LEADER-19.2-SAVA-9</t>
  </si>
  <si>
    <t>Kėda-LEADER-19.2-4</t>
  </si>
  <si>
    <t>Kėda-LEADER-19.2-4.2</t>
  </si>
  <si>
    <t>Kėda-LEADER-19.2-6</t>
  </si>
  <si>
    <t>Kėda-LEADER-19.2-6.4</t>
  </si>
  <si>
    <t>Kėda-LEADER-19.2-7</t>
  </si>
  <si>
    <t>Kėda-LEADER-19.2-7.2</t>
  </si>
  <si>
    <t>Kėda-LEADER-19.2-7.6</t>
  </si>
  <si>
    <t>Kėda-LEADER-19.2-16</t>
  </si>
  <si>
    <t>Kėda-LEADER-19.2-16.3</t>
  </si>
  <si>
    <t>Kėda-LEADER-19.2-16.4</t>
  </si>
  <si>
    <t>Kėda-LEADER-19.2-SAVA-1</t>
  </si>
  <si>
    <t>Kėda-LEADER-19.2-SAVA-3</t>
  </si>
  <si>
    <t>Kėda-LEADER-19.2-SAVA-4</t>
  </si>
  <si>
    <t>Kėda-LEADER-19.2-SAVA-5</t>
  </si>
  <si>
    <t>Kelm-LEADER-19.2-SAVA-1</t>
  </si>
  <si>
    <t>Kelm-LEADER-19.2-SAVA-2</t>
  </si>
  <si>
    <t>Kelm-LEADER-19.2-SAVA-6</t>
  </si>
  <si>
    <t>Kelm-LEADER-19.2-SAVA-6.1</t>
  </si>
  <si>
    <t>Kelm-LEADER-19.2-SAVA-6.2</t>
  </si>
  <si>
    <t>Kelm-LEADER-19.2-SAVA-7</t>
  </si>
  <si>
    <t>Kelm-LEADER-19.2-SAVA-7.1</t>
  </si>
  <si>
    <t>Kelm-LEADER-19.2-SAVA-7.2</t>
  </si>
  <si>
    <t>Kelm-LEADER-19.2-SAVA-9</t>
  </si>
  <si>
    <t>Kelm-LEADER-19.2-SAVA-8</t>
  </si>
  <si>
    <t>Kelm-LEADER-19.2-SAVA-8.1</t>
  </si>
  <si>
    <t>Kelm-LEADER-19.2-SAVA-8.2</t>
  </si>
  <si>
    <t>Kelm-LEADER-19.2-SAVA-5</t>
  </si>
  <si>
    <t>Kelm-LEADER-19.2-SAVA-5.1</t>
  </si>
  <si>
    <t>Kelm-LEADER-19.2-SAVA-5.2</t>
  </si>
  <si>
    <t>Kelm-LEADER-19.2-SAVA-3</t>
  </si>
  <si>
    <t>Kret-LEADER-19.2-4</t>
  </si>
  <si>
    <t>Kret-LEADER-19.2-4.2</t>
  </si>
  <si>
    <t>Kret-LEADER-19.2-6</t>
  </si>
  <si>
    <t>Kret-LEADER-19.2-6.2</t>
  </si>
  <si>
    <t>Kret-LEADER-19.2-6.4</t>
  </si>
  <si>
    <t>Kret-LEADER-19.2-SAVA-1</t>
  </si>
  <si>
    <t>Kret-LEADER-19.2-SAVA-5</t>
  </si>
  <si>
    <t>Kret-LEADER-19.2-SAVA-5.1</t>
  </si>
  <si>
    <t>Kret-LEADER-19.2-7</t>
  </si>
  <si>
    <t>Kret-LEADER-19.2-7.2</t>
  </si>
  <si>
    <t>Kret-LEADER-19.2-7.6</t>
  </si>
  <si>
    <t>Kret-LEADER-19.2-SAVA-6</t>
  </si>
  <si>
    <t>Kret-LEADER-19.2-SAVA-6.1</t>
  </si>
  <si>
    <t>Kret-LEADER-19.2-SAVA-6.2</t>
  </si>
  <si>
    <t>Kret-LEADER-19.2-SAVA-3</t>
  </si>
  <si>
    <t>Kupi-LEADER-19.2-7</t>
  </si>
  <si>
    <t>Kupi-LEADER-19.2-7.2</t>
  </si>
  <si>
    <t>Kupi-LEADER-19.2-SAVA-5</t>
  </si>
  <si>
    <t>Kupi-LEADER-19.2-SAVA-5.1</t>
  </si>
  <si>
    <t>Kupi-LEADER-19.2-SAVA-5.2</t>
  </si>
  <si>
    <t>Kupi-LEADER-19.2-SAVA-6</t>
  </si>
  <si>
    <t>Kupi-LEADER-19.2-SAVA-7</t>
  </si>
  <si>
    <t>Kupi-LEADER-19.2-SAVA-7.1</t>
  </si>
  <si>
    <t>Kupi-LEADER-19.2-SAVA-7.2</t>
  </si>
  <si>
    <t>Šilu-LEADER-19.2-6</t>
  </si>
  <si>
    <t>Šilu-LEADER-19.2-6.2</t>
  </si>
  <si>
    <t>Šilu-LEADER-19.2-6.4</t>
  </si>
  <si>
    <t>Šilu-LEADER-19.2-SAVA-1</t>
  </si>
  <si>
    <t>Šilu-LEADER-19.2-SAVA-5</t>
  </si>
  <si>
    <t>Šilu-LEADER-19.2-SAVA-6</t>
  </si>
  <si>
    <t>Šilu-LEADER-19.2-SAVA-7</t>
  </si>
  <si>
    <t>Šilu-LEADER-19.2-SAVA-7.1</t>
  </si>
  <si>
    <t>Šilu-LEADER-19.2-SAVA-7.2</t>
  </si>
  <si>
    <t>Šilu-LEADER-19.2-SAVA-3</t>
  </si>
  <si>
    <t>Mari-LEADER-19.2-6</t>
  </si>
  <si>
    <t>Mari-LEADER-19.2-6.2</t>
  </si>
  <si>
    <t>Mari-LEADER-19.2-6.4</t>
  </si>
  <si>
    <t>Mari-LEADER-19.2-SAVA-1</t>
  </si>
  <si>
    <t>Mari-LEADER-19.2-16</t>
  </si>
  <si>
    <t>Mari-LEADER-19.2-16.4</t>
  </si>
  <si>
    <t>Mari-LEADER-19.2-7</t>
  </si>
  <si>
    <t>Mari-LEADER-19.2-7.2</t>
  </si>
  <si>
    <t>Mari-LEADER-19.2-SAVA-5</t>
  </si>
  <si>
    <t>Mari-LEADER-19.2-SAVA-6</t>
  </si>
  <si>
    <t>Mari-LEADER-19.2-SAVA-6.1</t>
  </si>
  <si>
    <t>Mari-LEADER-19.2-SAVA-6.2</t>
  </si>
  <si>
    <t>Mari-LEADER-19.2-SAVA-6.3</t>
  </si>
  <si>
    <t>Mari-LEADER-19.2-SAVA-7</t>
  </si>
  <si>
    <t>Mari-LEADER-19.2-SAVA-4</t>
  </si>
  <si>
    <t>Molė-LEADER-19.2-SAVA-5</t>
  </si>
  <si>
    <t>Molė-LEADER-19.2-SAVA-6</t>
  </si>
  <si>
    <t>Molė-LEADER-19.2-SAVA-7</t>
  </si>
  <si>
    <t>Molė-LEADER-19.2-SAVA-8</t>
  </si>
  <si>
    <t>Molė-LEADER-19.2-SAVA-9</t>
  </si>
  <si>
    <t>Molė-LEADER-19.2-SAVA-10</t>
  </si>
  <si>
    <t>Molė-LEADER-19.2-SAVA-3</t>
  </si>
  <si>
    <t>Pagė-LEADER-19.2-SAVA-5</t>
  </si>
  <si>
    <t>Pagė-LEADER-19.2-SAVA-6</t>
  </si>
  <si>
    <t>Pagė-LEADER-19.2-SAVA-7</t>
  </si>
  <si>
    <t>Pagė-LEADER-19.2-SAVA-8</t>
  </si>
  <si>
    <t>Pagė-LEADER-19.2-SAVA-9</t>
  </si>
  <si>
    <t>Pagė-LEADER-19.2-SAVA-10</t>
  </si>
  <si>
    <t>Pagė-LEADER-19.2-SAVA-3</t>
  </si>
  <si>
    <t>Klai-LEADER-19.2-6</t>
  </si>
  <si>
    <t>Klai-LEADER-19.2-6.2</t>
  </si>
  <si>
    <t>Klai-LEADER-19.2-6.4</t>
  </si>
  <si>
    <t>Klai-LEADER-19.2-4</t>
  </si>
  <si>
    <t>Klai-LEADER-19.2-4.2</t>
  </si>
  <si>
    <t>Klai-LEADER-19.2-SAVA-5</t>
  </si>
  <si>
    <t>Klai-LEADER-19.2-SAVA-5.1</t>
  </si>
  <si>
    <t>Klai-LEADER-19.2-SAVA-5.2</t>
  </si>
  <si>
    <t>Klai-LEADER-19.2-SAVA-6</t>
  </si>
  <si>
    <t>Pakr-LEADER-19.2-SAVA-5</t>
  </si>
  <si>
    <t>Pakr-LEADER-19.2-SAVA-6</t>
  </si>
  <si>
    <t>Pakr-LEADER-19.2-SAVA-7</t>
  </si>
  <si>
    <t>Pakr-LEADER-19.2-SAVA-8</t>
  </si>
  <si>
    <t>Pakr-LEADER-19.2-SAVA-9</t>
  </si>
  <si>
    <t>Pakr-LEADER-19.2-SAVA-10</t>
  </si>
  <si>
    <t>Pakr-LEADER-19.2-SAVA-3</t>
  </si>
  <si>
    <t>Pane-LEADER-19.2-6</t>
  </si>
  <si>
    <t>Pane-LEADER-19.2-6.4</t>
  </si>
  <si>
    <t>Pane-LEADER-19.2-6.2</t>
  </si>
  <si>
    <t>Pane-LEADER-19.2-4</t>
  </si>
  <si>
    <t>Pane-LEADER-19.2-4.2</t>
  </si>
  <si>
    <t>Pane-LEADER-19.2-SAVA-2</t>
  </si>
  <si>
    <t>Pane-LEADER-19.2-SAVA-1</t>
  </si>
  <si>
    <t>Pane-LEADER-19.2-SAVA-5</t>
  </si>
  <si>
    <t>Pane-LEADER-19.2-7</t>
  </si>
  <si>
    <t>Pane-LEADER-19.2-7.2</t>
  </si>
  <si>
    <t>Pane-LEADER-19.2-SAVA-6</t>
  </si>
  <si>
    <t>Pane-LEADER-19.2-SAVA-3</t>
  </si>
  <si>
    <t>Pasv-LEADER-19.2-SAVA-5</t>
  </si>
  <si>
    <t>Pasv-LEADER-19.2-SAVA-5.1</t>
  </si>
  <si>
    <t>Pasv-LEADER-19.2-SAVA-5.2</t>
  </si>
  <si>
    <t>Pasv-LEADER-19.2-SAVA-6</t>
  </si>
  <si>
    <t>Pasv-LEADER-19.2-SAVA-6.1</t>
  </si>
  <si>
    <t>Pasv-LEADER-19.2-SAVA-6.2</t>
  </si>
  <si>
    <t>Pasv-LEADER-19.2-SAVA-7</t>
  </si>
  <si>
    <t>Pasv-LEADER-19.2-SAVA-7.1</t>
  </si>
  <si>
    <t>Pasv-LEADER-19.2-SAVA-7.2</t>
  </si>
  <si>
    <t>Pasv-LEADER-19.2-SAVA-7.3</t>
  </si>
  <si>
    <t>Pasv-LEADER-19.2-SAVA-1</t>
  </si>
  <si>
    <t>Pasv-LEADER-19.2-SAVA-8</t>
  </si>
  <si>
    <t>Pasv-LEADER-19.2-SAVA-9</t>
  </si>
  <si>
    <t>Pasv-LEADER-19.2-SAVA-9.1</t>
  </si>
  <si>
    <t>Pasv-LEADER-19.2-SAVA-9.2</t>
  </si>
  <si>
    <t>Plun-LEADER-19.2-SAVA-1</t>
  </si>
  <si>
    <t>Plun-LEADER-19.2-SAVA-5</t>
  </si>
  <si>
    <t>Plun-LEADER-19.2-SAVA-5.1</t>
  </si>
  <si>
    <t>Plun-LEADER-19.2-SAVA-5.2</t>
  </si>
  <si>
    <t>Plun-LEADER-19.2-SAVA-6</t>
  </si>
  <si>
    <t>Plun-LEADER-19.2-SAVA-6.1</t>
  </si>
  <si>
    <t>Plun-LEADER-19.2-SAVA-6.2</t>
  </si>
  <si>
    <t>Plun-LEADER-19.2-SAVA-8</t>
  </si>
  <si>
    <t>Plun-LEADER-19.2-SAVA-4</t>
  </si>
  <si>
    <t>Plun-LEADER-19.2-SAVA-4.1</t>
  </si>
  <si>
    <t>Plun-LEADER-19.2-SAVA-4.2</t>
  </si>
  <si>
    <t>Plun-LEADER-19.2-SAVA-7</t>
  </si>
  <si>
    <t>Plun-LEADER-19.2-SAVA-7.1</t>
  </si>
  <si>
    <t>Plun-LEADER-19.2-SAVA-7.2</t>
  </si>
  <si>
    <t>Prie-LEADER-19.2-6</t>
  </si>
  <si>
    <t>Prie-LEADER-19.2-6.2</t>
  </si>
  <si>
    <t>Prie-LEADER-19.2-6.4</t>
  </si>
  <si>
    <t>Prie-LEADER-19.2-7</t>
  </si>
  <si>
    <t>Prie-LEADER-19.2-7.2</t>
  </si>
  <si>
    <t>Prie-LEADER-19.2-SAVA-4</t>
  </si>
  <si>
    <t>Prie-LEADER-19.2-SAVA-3</t>
  </si>
  <si>
    <t>Prie-LEADER-19.2-SAVA-5</t>
  </si>
  <si>
    <t>Prie-LEADER-19.2-16</t>
  </si>
  <si>
    <t>Prie-LEADER-19.2-16.9</t>
  </si>
  <si>
    <t>Radv-LEADER-19.2-SAVA-5</t>
  </si>
  <si>
    <t>Radv-LEADER-19.2-SAVA-6</t>
  </si>
  <si>
    <t>Radv-LEADER-19.2-SAVA-7</t>
  </si>
  <si>
    <t>Radv-LEADER-19.2-SAVA-8</t>
  </si>
  <si>
    <t>Radv-LEADER-19.2-SAVA-9</t>
  </si>
  <si>
    <t>Radv-LEADER-19.2-SAVA-10</t>
  </si>
  <si>
    <t>Radv-LEADER-19.2-SAVA-3</t>
  </si>
  <si>
    <t>Rase-LEADER-19.2-6</t>
  </si>
  <si>
    <t>Rase-LEADER-19.2-6.2</t>
  </si>
  <si>
    <t>Rase-LEADER-19.2-6.4</t>
  </si>
  <si>
    <t>Rase-LEADER-19.2-16</t>
  </si>
  <si>
    <t>Rase-LEADER-19.2-16.4</t>
  </si>
  <si>
    <t>Rase-LEADER-19.2-SAVA-1</t>
  </si>
  <si>
    <t>Rase-LEADER-19.2-7</t>
  </si>
  <si>
    <t>Rase-LEADER-19.2-7.2</t>
  </si>
  <si>
    <t>Rase-LEADER-19.2-SAVA-3</t>
  </si>
  <si>
    <t>Rase-LEADER-19.2-SAVA-4</t>
  </si>
  <si>
    <t>Rase-LEADER-19.2-SAVA-4.1</t>
  </si>
  <si>
    <t>Roki-LEADER-19.2-7</t>
  </si>
  <si>
    <t>Roki-LEADER-19.2-7.6</t>
  </si>
  <si>
    <t>Roki-LEADER-19.2-SAVA-5</t>
  </si>
  <si>
    <t>Roki-LEADER-19.2-SAVA-5.1</t>
  </si>
  <si>
    <t>Roki-LEADER-19.2-SAVA-3</t>
  </si>
  <si>
    <t>Roki-LEADER-19.2-SAVA-3.1</t>
  </si>
  <si>
    <t>Roki-LEADER-19.2-6</t>
  </si>
  <si>
    <t>Roki-LEADER-19.2-6.2</t>
  </si>
  <si>
    <t>Roki-LEADER-19.2-6.4</t>
  </si>
  <si>
    <t>Roki-LEADER-19.2-SAVA-1</t>
  </si>
  <si>
    <t>Roki-LEADER-19.2-SAVA-1.1</t>
  </si>
  <si>
    <t>Roki-LEADER-19.2-16</t>
  </si>
  <si>
    <t>Roki-LEADER-19.2-16.4</t>
  </si>
  <si>
    <t>Šalč-LEADER-19.2-6</t>
  </si>
  <si>
    <t>Šalč-LEADER-19.2-6.2</t>
  </si>
  <si>
    <t>Šalč-LEADER-19.2-6.4</t>
  </si>
  <si>
    <t>Šalč-LEADER-19.2-SAVA-5</t>
  </si>
  <si>
    <t>Šalč-LEADER-19.2-SAVA-5.1</t>
  </si>
  <si>
    <t>Šalč-LEADER-19.2-SAVA-5.2</t>
  </si>
  <si>
    <t>Šalč-LEADER-19.2-SAVA-1</t>
  </si>
  <si>
    <t>Šalč-LEADER-19.2-SAVA-6</t>
  </si>
  <si>
    <t>Šalč-LEADER-19.2-SAVA-7</t>
  </si>
  <si>
    <t>Šalč-LEADER-19.2-SAVA-7.1</t>
  </si>
  <si>
    <t>Šalč-LEADER-19.2-SAVA-7.2</t>
  </si>
  <si>
    <t>Šalč-LEADER-19.2-SAVA-8</t>
  </si>
  <si>
    <t>Šalč-LEADER-19.2-SAVA-8.1</t>
  </si>
  <si>
    <t>Šalč-LEADER-19.2-SAVA-8.2</t>
  </si>
  <si>
    <t>Skuo-LEADER-19.2-SAVA-1</t>
  </si>
  <si>
    <t>Skuo-LEADER-19.2-SAVA-5</t>
  </si>
  <si>
    <t>Skuo-LEADER-19.2-SAVA-5.1</t>
  </si>
  <si>
    <t>Skuo-LEADER-19.2-SAVA-5.2</t>
  </si>
  <si>
    <t>Skuo-LEADER-19.2-SAVA-6</t>
  </si>
  <si>
    <t>Skuo-LEADER-19.2-SAVA-6.1</t>
  </si>
  <si>
    <t>Skuo-LEADER-19.2-SAVA-6.2</t>
  </si>
  <si>
    <t>Skuo-LEADER-19.2-SAVA-6.3</t>
  </si>
  <si>
    <t>Skuo-LEADER-19.2-7</t>
  </si>
  <si>
    <t>Skuo-LEADER-19.2-7.2</t>
  </si>
  <si>
    <t>Skuo-LEADER-19.2-SAVA-7</t>
  </si>
  <si>
    <t>Skuo-LEADER-19.2-SAVA-7.1</t>
  </si>
  <si>
    <t>Skuo-LEADER-19.2-SAVA-7.2</t>
  </si>
  <si>
    <t>Skuo-LEADER-19.2-SAVA-8</t>
  </si>
  <si>
    <t>Skuo-LEADER-19.2-SAVA-8.1</t>
  </si>
  <si>
    <t>Skuo-LEADER-19.2-SAVA-8.2</t>
  </si>
  <si>
    <t>Skuo-LEADER-19.2-SAVA-3</t>
  </si>
  <si>
    <t>Kazl-LEADER-19.2-SAVA-5</t>
  </si>
  <si>
    <t>Kazl-LEADER-19.2-SAVA-5.1</t>
  </si>
  <si>
    <t>Kazl-LEADER-19.2-SAVA-5.2</t>
  </si>
  <si>
    <t>Kazl-LEADER-19.2-SAVA-1</t>
  </si>
  <si>
    <t>Kazl-LEADER-19.2-SAVA-1.1</t>
  </si>
  <si>
    <t>Kazl-LEADER-19.2-SAVA-1.2</t>
  </si>
  <si>
    <t>Kazl-LEADER-19.2-6</t>
  </si>
  <si>
    <t>Kazl-LEADER-19.2-6.2</t>
  </si>
  <si>
    <t>Kazl-LEADER-19.2-6.4</t>
  </si>
  <si>
    <t>Kazl-LEADER-19.2-SAVA-2</t>
  </si>
  <si>
    <t>Kazl-LEADER-19.2-7</t>
  </si>
  <si>
    <t>Kazl-LEADER-19.2-7.2</t>
  </si>
  <si>
    <t>Kazl-LEADER-19.2-7.6</t>
  </si>
  <si>
    <t>Kazl-LEADER-19.2-SAVA-3</t>
  </si>
  <si>
    <t>Kazl-LEADER-19.2-SAVA-3.1</t>
  </si>
  <si>
    <t>Kazl-LEADER-19.2-SAVA-3.2</t>
  </si>
  <si>
    <t>Kazl-LEADER-19.2-SAVA-4</t>
  </si>
  <si>
    <t>Kazl-LEADER-19.2-SAVA-4.1</t>
  </si>
  <si>
    <t>Kazl-LEADER-19.2-SAVA-4.2</t>
  </si>
  <si>
    <t>Šaki-LEADER-19.2-SAVA-5</t>
  </si>
  <si>
    <t>Šaki-LEADER-19.2-SAVA-6</t>
  </si>
  <si>
    <t>Šaki-LEADER-19.2-SAVA-7</t>
  </si>
  <si>
    <t>Šaki-LEADER-19.2-SAVA-8</t>
  </si>
  <si>
    <t>Šaki-LEADER-19.2-SAVA-9</t>
  </si>
  <si>
    <t>Šaki-LEADER-19.2-SAVA-4</t>
  </si>
  <si>
    <t>Šaki-LEADER-19.2-SAVA-3</t>
  </si>
  <si>
    <t>Maže-LEADER-19.2-6</t>
  </si>
  <si>
    <t>Maže-LEADER-19.2-6.2</t>
  </si>
  <si>
    <t>Maže-LEADER-19.2-6.4</t>
  </si>
  <si>
    <t>Maže-LEADER-19.2-4</t>
  </si>
  <si>
    <t>Maže-LEADER-19.2-4.2</t>
  </si>
  <si>
    <t>Maže-LEADER-19.2-SAVA-1</t>
  </si>
  <si>
    <t>Maže-LEADER-19.2-7</t>
  </si>
  <si>
    <t>Maže-LEADER-19.2-7.2</t>
  </si>
  <si>
    <t>Maže-LEADER-19.2-7.6</t>
  </si>
  <si>
    <t>Maže-LEADER-19.2-SAVA-3</t>
  </si>
  <si>
    <t>Maže-LEADER-19.2-SAVA-4</t>
  </si>
  <si>
    <t>Maže-LEADER-19.2-SAVA-5</t>
  </si>
  <si>
    <t>Šila-LEADER-19.2-6</t>
  </si>
  <si>
    <t>Šila-LEADER-19.2-6.2</t>
  </si>
  <si>
    <t>Šila-LEADER-19.2-6.4</t>
  </si>
  <si>
    <t>Šila-LEADER-19.2-4</t>
  </si>
  <si>
    <t>Šila-LEADER-19.2-4.2</t>
  </si>
  <si>
    <t>Šila-LEADER-19.2-SAVA-1</t>
  </si>
  <si>
    <t>Šila-LEADER-19.2-SAVA-6</t>
  </si>
  <si>
    <t>Šila-LEADER-19.2-SAVA-4</t>
  </si>
  <si>
    <t>Šila-LEADER-19.2-SAVA-5</t>
  </si>
  <si>
    <t>Šila-LEADER-19.2-SAVA-3</t>
  </si>
  <si>
    <t>Širv-LEADER-19.2-6</t>
  </si>
  <si>
    <t>Širv-LEADER-19.2-6.2</t>
  </si>
  <si>
    <t>Širv-LEADER-19.2-6.4</t>
  </si>
  <si>
    <t>Širv-LEADER-19.2-SAVA-1</t>
  </si>
  <si>
    <t>Širv-LEADER-19.2-SAVA-5</t>
  </si>
  <si>
    <t>Širv-LEADER-19.2-SAVA-6</t>
  </si>
  <si>
    <t>Širv-LEADER-19.2-4</t>
  </si>
  <si>
    <t>Širv-LEADER-19.2-4.2</t>
  </si>
  <si>
    <t>Širv-LEADER-19.2-16</t>
  </si>
  <si>
    <t>Širv-LEADER-19.2-16.4</t>
  </si>
  <si>
    <t>Širv-LEADER-19.2-SAVA-3</t>
  </si>
  <si>
    <t>Širv-LEADER-19.2-SAVA-7</t>
  </si>
  <si>
    <t>Šven-LEADER-19.2-6</t>
  </si>
  <si>
    <t>Šven-LEADER-19.2-6.2</t>
  </si>
  <si>
    <t>Šven-LEADER-19.2-6.4</t>
  </si>
  <si>
    <t>Šven-LEADER-19.2-16</t>
  </si>
  <si>
    <t>Šven-LEADER-19.2-16.4</t>
  </si>
  <si>
    <t>Šven-LEADER-19.2-7</t>
  </si>
  <si>
    <t>Šven-LEADER-19.2-7.2</t>
  </si>
  <si>
    <t>Šven-LEADER-19.2-SAVA-3</t>
  </si>
  <si>
    <t>Šven-LEADER-19.2-SAVA-4</t>
  </si>
  <si>
    <t>Šven-LEADER-19.2-SAVA-4.1</t>
  </si>
  <si>
    <t>Šven-LEADER-19.2-SAVA-4.2</t>
  </si>
  <si>
    <t>Šven-LEADER-19.2-SAVA-5</t>
  </si>
  <si>
    <t>Taur-LEADER-19.2-6</t>
  </si>
  <si>
    <t>Taur-LEADER-19.2-6.2</t>
  </si>
  <si>
    <t>Taur-LEADER-19.2-6.4</t>
  </si>
  <si>
    <t>Taur-LEADER-19.2-SAVA-1</t>
  </si>
  <si>
    <t>Taur-LEADER-19.2-SAVA-5</t>
  </si>
  <si>
    <t>Taur-LEADER-19.2-4</t>
  </si>
  <si>
    <t>Taur-LEADER-19.2-4.2</t>
  </si>
  <si>
    <t>Taur-LEADER-19.2-SAVA-3</t>
  </si>
  <si>
    <t>Taur-LEADER-19.2-SAVA-6</t>
  </si>
  <si>
    <t>Taur-LEADER-19.2-7</t>
  </si>
  <si>
    <t>Taur-LEADER-19.2-7.2</t>
  </si>
  <si>
    <t>Trak-LEADER-19.2-6</t>
  </si>
  <si>
    <t>Trak-LEADER-19.2-6.2</t>
  </si>
  <si>
    <t>Trak-LEADER-19.2-6.4</t>
  </si>
  <si>
    <t>Trak-LEADER-19.2-16</t>
  </si>
  <si>
    <t>Trak-LEADER-19.2-16.3</t>
  </si>
  <si>
    <t>Trak-LEADER-19.2-SAVA-1</t>
  </si>
  <si>
    <t>Trak-LEADER-19.2-SAVA-3</t>
  </si>
  <si>
    <t>Trak-LEADER-19.2-SAVA-4</t>
  </si>
  <si>
    <t>Trak-LEADER-19.2-SAVA-5</t>
  </si>
  <si>
    <t>Ukme-LEADER-19.2-6</t>
  </si>
  <si>
    <t>Ukme-LEADER-19.2-6.2</t>
  </si>
  <si>
    <t>Ukme-LEADER-19.2-6.4</t>
  </si>
  <si>
    <t>Ukme-LEADER-19.2-4</t>
  </si>
  <si>
    <t>Ukme-LEADER-19.2-4.2</t>
  </si>
  <si>
    <t>Ukme-LEADER-19.2-SAVA-1</t>
  </si>
  <si>
    <t>Ukme-LEADER-19.2-SAVA-5</t>
  </si>
  <si>
    <t>Ukme-LEADER-19.2-SAVA-3</t>
  </si>
  <si>
    <t>Ukme-LEADER-19.2-SAVA-6</t>
  </si>
  <si>
    <t>Ukme-LEADER-19.2-SAVA-7</t>
  </si>
  <si>
    <t>Varė-LEADER-19.2-6</t>
  </si>
  <si>
    <t>Varė-LEADER-19.2-6.2</t>
  </si>
  <si>
    <t>Varė-LEADER-19.2-6.4</t>
  </si>
  <si>
    <t>Varė-LEADER-19.2-16</t>
  </si>
  <si>
    <t>Varė-LEADER-19.2-16.4</t>
  </si>
  <si>
    <t>Varė-LEADER-19.2-SAVA-5</t>
  </si>
  <si>
    <t>Varė-LEADER-19.2-SAVA-6</t>
  </si>
  <si>
    <t>Varė-LEADER-19.2-7</t>
  </si>
  <si>
    <t>Varė-LEADER-19.2-7.2</t>
  </si>
  <si>
    <t>Varė-LEADER-19.2-7.6</t>
  </si>
  <si>
    <t>Varė-LEADER-19.2-SAVA-7</t>
  </si>
  <si>
    <t>Varė-LEADER-19.2-SAVA-8</t>
  </si>
  <si>
    <t>Varė-LEADER-19.2-SAVA-9</t>
  </si>
  <si>
    <t>Varė-LEADER-19.2-SAVA-4</t>
  </si>
  <si>
    <t>Viln-LEADER-19.2-6</t>
  </si>
  <si>
    <t>Viln-LEADER-19.2-6.2</t>
  </si>
  <si>
    <t>Viln-LEADER-19.2-6.4</t>
  </si>
  <si>
    <t>Viln-LEADER-19.2-4</t>
  </si>
  <si>
    <t>Viln-LEADER-19.2-4.2</t>
  </si>
  <si>
    <t>Viln-LEADER-19.2-SAVA-1</t>
  </si>
  <si>
    <t>Viln-LEADER-19.2-SAVA-5</t>
  </si>
  <si>
    <t>Viln-LEADER-19.2-SAVA-6</t>
  </si>
  <si>
    <t>Viln-LEADER-19.2-SAVA-7</t>
  </si>
  <si>
    <t>Kalv-LEADER-19.2-SAVA-5</t>
  </si>
  <si>
    <t>Kalv-LEADER-19.2-7</t>
  </si>
  <si>
    <t>Kalv-LEADER-19.2-7.2</t>
  </si>
  <si>
    <t>Kalv-LEADER-19.2-SAVA-3</t>
  </si>
  <si>
    <t>Kalv-LEADER-19.2-SAVA-1</t>
  </si>
  <si>
    <t>Kalv-LEADER-19.2-SAVA-6</t>
  </si>
  <si>
    <t>Kalv-LEADER-19.2-SAVA-7</t>
  </si>
  <si>
    <t>Jurb-LEADER-19.2-SAVA-5</t>
  </si>
  <si>
    <t>Jurb-LEADER-19.2-SAVA-6</t>
  </si>
  <si>
    <t>Jurb-LEADER-19.2-SAVA-7</t>
  </si>
  <si>
    <t>Jurb-LEADER-19.2-SAVA-8</t>
  </si>
  <si>
    <t>Jurb-LEADER-19.2-SAVA-9</t>
  </si>
  <si>
    <t>Jurb-LEADER-19.2-SAVA-10</t>
  </si>
  <si>
    <t>Jurb-LEADER-19.2-SAVA-3</t>
  </si>
  <si>
    <t>Vilk-LEADER-19.2-6</t>
  </si>
  <si>
    <t>Vilk-LEADER-19.2-6.2</t>
  </si>
  <si>
    <t>Vilk-LEADER-19.2-6.4</t>
  </si>
  <si>
    <t>Vilk-LEADER-19.2-SAVA-5</t>
  </si>
  <si>
    <t>Vilk-LEADER-19.2-7</t>
  </si>
  <si>
    <t>Vilk-LEADER-19.2-7.6</t>
  </si>
  <si>
    <t>Vilk-LEADER-19.2-7.2</t>
  </si>
  <si>
    <t>Vilk-LEADER-19.2-16</t>
  </si>
  <si>
    <t>Vilk-LEADER-19.2-16.3</t>
  </si>
  <si>
    <t>Vilk-LEADER-19.2-SAVA-6</t>
  </si>
  <si>
    <t>Vilk-LEADER-19.2-SAVA-7</t>
  </si>
  <si>
    <t>Vilk-LEADER-19.2-SAVA-8</t>
  </si>
  <si>
    <t>Vilk-LEADER-19.2-SAVA-9</t>
  </si>
  <si>
    <t>Vilk-LEADER-19.2-SAVA-10</t>
  </si>
  <si>
    <t>VPS2.1 (EŽŪFKP)</t>
  </si>
  <si>
    <t>VPS2.2 (EJRŽF)</t>
  </si>
  <si>
    <t>VPS3.1 (EŽŪFKP)</t>
  </si>
  <si>
    <t>VPS3.2 (EJRŽF)</t>
  </si>
  <si>
    <t>A4.1 (EŽŪFKP)</t>
  </si>
  <si>
    <t>A4.2 (EJRŽF)</t>
  </si>
  <si>
    <t>Europos žemė ūkio fondas kaimo plėtrai</t>
  </si>
  <si>
    <t>Europos jūros reikalų ir žuvininkystės fondas</t>
  </si>
  <si>
    <t>EŽŪFKP prioritetų ir tikslinių sričių kodai/ EJRŽF konkrečių tikslų ir uždavinių kodai</t>
  </si>
  <si>
    <t>Pareiškėjo tipas (detaliau) sutrumpinimai</t>
  </si>
  <si>
    <t>Valdžios institucija</t>
  </si>
  <si>
    <t>Kita</t>
  </si>
  <si>
    <t xml:space="preserve">Paaiškinimas </t>
  </si>
  <si>
    <t>Taip</t>
  </si>
  <si>
    <t>Ne</t>
  </si>
  <si>
    <t xml:space="preserve">Galimi naudoti VPS vykdytojų kodai </t>
  </si>
  <si>
    <t>VPS vykdytojos pavadinimas</t>
  </si>
  <si>
    <t>Kodas</t>
  </si>
  <si>
    <t>Vietos veiklos grupė "Pakruojo rajono partnerystė"</t>
  </si>
  <si>
    <t>Kalvarijos vietos veiklos grupė</t>
  </si>
  <si>
    <t>Kupiškio rajono vietos veiklos grupė</t>
  </si>
  <si>
    <t>Trakų krašto vietos veiklos grupė</t>
  </si>
  <si>
    <t>Asociacija Kaišiadorių rajono vietos veiklos grupė</t>
  </si>
  <si>
    <t>Joniškio rajono partnerystės vietos veiklos grupė</t>
  </si>
  <si>
    <t>Asociacija "Šiaulių rajono vietos veiklos grupė"</t>
  </si>
  <si>
    <t>Skuodo vietos veiklos grupė</t>
  </si>
  <si>
    <t>Šalčininkų rajono vietos veiklos grupė</t>
  </si>
  <si>
    <t>Druskininkų vietos veiklos grupė</t>
  </si>
  <si>
    <t>Telšių rajono vietos veiklos grupė</t>
  </si>
  <si>
    <t>Panevėžio rajono vietos veiklos grupė</t>
  </si>
  <si>
    <t>Ignalinos rajono vietos veiklos grupė</t>
  </si>
  <si>
    <t>Elektrėnų savivaldybės vietos veiklos grupė</t>
  </si>
  <si>
    <t>Asociacija "Lamatos žemė"</t>
  </si>
  <si>
    <t>Raseinių rajono vietos veiklos grupė "Raseinių krašto bendrija"</t>
  </si>
  <si>
    <t>Vietos veiklos grupė "Nemunas"</t>
  </si>
  <si>
    <t>Kretingos rajono kaimo plėtros asociacija</t>
  </si>
  <si>
    <t>Kauno rajono vietos veiklos grupė</t>
  </si>
  <si>
    <t>Kelmės krašto partnerystės vietos veiklos grupė</t>
  </si>
  <si>
    <t>Kėdainių rajono vietos veiklos grupė</t>
  </si>
  <si>
    <t>Pasvalio rajono Vietos veiklos grupė</t>
  </si>
  <si>
    <t>Švenčionių rajono vietos veiklos grupė "Švenčionių partnerystė"</t>
  </si>
  <si>
    <t xml:space="preserve">Dzūkijos kaimo plėtros partnerių asociacija </t>
  </si>
  <si>
    <t>Vilniaus rajono vietos veiklos grupė</t>
  </si>
  <si>
    <t>Tauragės rajono vietos veiklos grupė</t>
  </si>
  <si>
    <t>Plungės rajono savivaldybės vietos veiklos grupė</t>
  </si>
  <si>
    <t>Prienų rajono vietos veiklos grupė</t>
  </si>
  <si>
    <t>Šiaurės vakarų Lietuvos vietos veiklos grupė</t>
  </si>
  <si>
    <t>Akmenės rajono vietos veiklos grupė</t>
  </si>
  <si>
    <t>Šilalės rajono partnerystės vietos veiklos grupė</t>
  </si>
  <si>
    <t>Vietos veiklos grupė "Pajūrio kraštas"</t>
  </si>
  <si>
    <t>Vietos veiklos grupė "Radviliškio lyderis"</t>
  </si>
  <si>
    <t>Alytaus rajono vietos veiklos grupė</t>
  </si>
  <si>
    <t>Marijampolės vietos veiklos grupė</t>
  </si>
  <si>
    <t>Širvintų rajono vietos veiklos grupė</t>
  </si>
  <si>
    <t>Anykščių rajono vietos veiklos grupė</t>
  </si>
  <si>
    <t>Zarasų-Visagino regiono vietos veiklos grupė</t>
  </si>
  <si>
    <t>Sūduvos vietos veiklos grupė</t>
  </si>
  <si>
    <t>Utenos regiono vietos veiklos grupė</t>
  </si>
  <si>
    <t>Vietos veiklos grupė "Pagėgių kraštas"</t>
  </si>
  <si>
    <t>Molėtų rajono vietos veiklos grupė "Keisdamiesi keičiame"</t>
  </si>
  <si>
    <t>Jonavos rajono savivaldybės vietos veiklos grupė</t>
  </si>
  <si>
    <t>Vilkaviškio krašto vietos veiklos grupė</t>
  </si>
  <si>
    <t>Biržų rajono vietos veiklos grupė</t>
  </si>
  <si>
    <t>Šakių krašto vietos veiklos grupė</t>
  </si>
  <si>
    <t>Rokiškio rajono vietos veiklos grupė</t>
  </si>
  <si>
    <t>Varėnos krašto vietos veiklos grupė</t>
  </si>
  <si>
    <t>Visuomeninė organizacija "Ukmergės rajono vietos veiklos grupė"</t>
  </si>
  <si>
    <t>Priemonių / veiklos sričių kodai pagal VPS vykdytojas</t>
  </si>
  <si>
    <t>Priemonės / veiklos srities kodas</t>
  </si>
  <si>
    <t>Vietos plėtros strategijų, įgyvendinamų bendruomenių inicijuotos vietos plėtros būdu, administravimo taisyklių 2 priedo ir 3 priedo priedas</t>
  </si>
  <si>
    <r>
      <t xml:space="preserve">Kopijuoti informaciją iš kitų dokumentų galima tik į lapą "D5". Kopijuojant formoje </t>
    </r>
    <r>
      <rPr>
        <b/>
        <sz val="11"/>
        <rFont val="Cambria"/>
        <family val="1"/>
      </rPr>
      <t>įklijuojamos tik reikšmės (be formatavimo)</t>
    </r>
    <r>
      <rPr>
        <sz val="11"/>
        <rFont val="Cambria"/>
        <family val="1"/>
      </rPr>
      <t>. Parinkus komandą "Įklijuoti/ Paste" atsiranda mygtukas, kurį paspaudus reikia pasirinkti variantą "Įklijuoti reikšmes/ Paste values".</t>
    </r>
  </si>
  <si>
    <r>
      <t xml:space="preserve">Klausimyną sudaro 15 lentelių (atskirų Excel lapų), iš kurių 12 pildomos visoms VPS, o 3 - tik dvisektorėms VPS. </t>
    </r>
    <r>
      <rPr>
        <b/>
        <sz val="11"/>
        <color theme="7"/>
        <rFont val="Cambria"/>
        <family val="1"/>
      </rPr>
      <t xml:space="preserve">Geltoni </t>
    </r>
    <r>
      <rPr>
        <sz val="11"/>
        <rFont val="Cambria"/>
        <family val="1"/>
      </rPr>
      <t xml:space="preserve">lapai skirti duomenims iš VPS įvesti, </t>
    </r>
    <r>
      <rPr>
        <b/>
        <sz val="11"/>
        <color rgb="FF0000FF"/>
        <rFont val="Cambria"/>
        <family val="1"/>
        <charset val="186"/>
      </rPr>
      <t>mėlyni</t>
    </r>
    <r>
      <rPr>
        <sz val="11"/>
        <rFont val="Cambria"/>
        <family val="1"/>
      </rPr>
      <t xml:space="preserve"> - duomenims apie VPS įgyvendinimo pažangą įvesti, o </t>
    </r>
    <r>
      <rPr>
        <b/>
        <sz val="11"/>
        <color rgb="FF00B050"/>
        <rFont val="Cambria"/>
        <family val="1"/>
      </rPr>
      <t>žaliuose</t>
    </r>
    <r>
      <rPr>
        <sz val="11"/>
        <rFont val="Cambria"/>
        <family val="1"/>
      </rPr>
      <t xml:space="preserve"> formuojamos VPS įgyvendinimo ataskaitai reikalingos lentelės. Kiekviename lape nurodyta, kas (NMA ar VVG) turi užpildyti konkrečią lentelę. Dalis lentelių (arba jų dalių) užsipildo automatiškai (pilkai ir gelsvai nuspalvinti laukai). </t>
    </r>
  </si>
  <si>
    <t>Priemonės / veiklos srities kodas (be VVG)</t>
  </si>
  <si>
    <t>LEADER-19.2-6</t>
  </si>
  <si>
    <t>LEADER-19.2-6.2</t>
  </si>
  <si>
    <t>LEADER-19.2-6.4</t>
  </si>
  <si>
    <t>LEADER-19.2-7</t>
  </si>
  <si>
    <t>LEADER-19.2-7.2</t>
  </si>
  <si>
    <t>LEADER-19.2-SAVA-10</t>
  </si>
  <si>
    <t>LEADER-19.2-SAVA-5</t>
  </si>
  <si>
    <t>LEADER-19.2-SAVA-6</t>
  </si>
  <si>
    <t>LEADER-19.2-SAVA-7</t>
  </si>
  <si>
    <t>LEADER-19.2-SAVA-8</t>
  </si>
  <si>
    <t>LEADER-19.2-SAVA-9</t>
  </si>
  <si>
    <t>LEADER-19.2-7.6</t>
  </si>
  <si>
    <t>LEADER-19.2-SAVA-3</t>
  </si>
  <si>
    <t>LEADER-19.2-SAVA-9.1</t>
  </si>
  <si>
    <t>LEADER-19.2-SAVA-9.2</t>
  </si>
  <si>
    <t>LEADER-19.2-SAVA-1</t>
  </si>
  <si>
    <t>LEADER-19.2-SAVA-2</t>
  </si>
  <si>
    <t>LEADER-19.2-SAVA-4</t>
  </si>
  <si>
    <t>LEADER-19.2-SAVA-6.1</t>
  </si>
  <si>
    <t>LEADER-19.2-SAVA-6.2</t>
  </si>
  <si>
    <t>LEADER-19.2-16</t>
  </si>
  <si>
    <t>LEADER-19.2-16.4</t>
  </si>
  <si>
    <t>LEADER-19.2-SAVA-8.1</t>
  </si>
  <si>
    <t>LEADER-19.2-SAVA-8.2</t>
  </si>
  <si>
    <t>BIVP-AKVA-3</t>
  </si>
  <si>
    <t>BIVP-AKVA-SAVA-1</t>
  </si>
  <si>
    <t>LEADER-19.2-4</t>
  </si>
  <si>
    <t>LEADER-19.2-4.2</t>
  </si>
  <si>
    <t>LEADER-19.2-SAVA-4.1</t>
  </si>
  <si>
    <t>LEADER-19.2-SAVA-5.1</t>
  </si>
  <si>
    <t>LEADER-19.2-SAVA-5.2</t>
  </si>
  <si>
    <t>LEADER-19.2-SAVA-5.3</t>
  </si>
  <si>
    <t>LEADER-19.2-SAVA-1.1</t>
  </si>
  <si>
    <t>LEADER-19.2-SAVA-1.2</t>
  </si>
  <si>
    <t>LEADER-19.2-SAVA-3.1</t>
  </si>
  <si>
    <t>LEADER-19.2-SAVA-3.2</t>
  </si>
  <si>
    <t>LEADER-19.2-SAVA-4.2</t>
  </si>
  <si>
    <t>LEADER-19.2-16.3</t>
  </si>
  <si>
    <t>LEADER-19.2-SAVA-7.1</t>
  </si>
  <si>
    <t>LEADER-19.2-SAVA-7.2</t>
  </si>
  <si>
    <t>LEADER-19.2-SAVA-6.3</t>
  </si>
  <si>
    <t>LEADER-19.2-SAVA-7.3</t>
  </si>
  <si>
    <t>LEADER-19.2-16.9</t>
  </si>
  <si>
    <t>LEADER-19.2-6.4.1</t>
  </si>
  <si>
    <t>LEADER-19.2-6.4.2</t>
  </si>
  <si>
    <t>BIVP-AKVA-SAVA-2</t>
  </si>
  <si>
    <t>BIVP-AKVA-SAVA-3</t>
  </si>
  <si>
    <t>BIVP-AKVA-SAVA-4</t>
  </si>
  <si>
    <t>LEADER-19.2-SAVA-6-1</t>
  </si>
  <si>
    <t>LEADER-19.2-SAVA-6-2</t>
  </si>
  <si>
    <t>Pateikiamas VPS priemonių ir jų veiklos sričių sąrašas iš VPS 5 dalies "VPS prioritetai, priemonės ir veiklos sritys". Nereikalingos eilutės paliekamos tuščios.</t>
  </si>
  <si>
    <r>
      <t xml:space="preserve">Nurodomas priemonės/ VPS veiklos srities kodas (taip, kaip nurodyta lape "Kodai_priem" E stulpelyje). </t>
    </r>
    <r>
      <rPr>
        <b/>
        <i/>
        <sz val="9"/>
        <rFont val="Cambria"/>
        <family val="1"/>
      </rPr>
      <t>Be tarpelių prieš ir po kodo bei tarp kodo simbolių</t>
    </r>
  </si>
  <si>
    <t>VPS duomenys: Siekiama sukurti naujų darbo vietų VPS lygiu (EŽŪFKP)</t>
  </si>
  <si>
    <t>VPS duomenys: Siekiama sukurti naujų darbo vietų VPS lygiu (EJRŽF)</t>
  </si>
  <si>
    <t>Pildo NMA. Reikšmės turi sutapti su nurodytomis lapo VPS1 E stulpelyje.</t>
  </si>
  <si>
    <t>Pildo NMA. Lauko reikšmė įvedama arba pasirenkama iš sąrašo. Galimų reikšmių sąrašas pateiktas lape "Instrukcija".</t>
  </si>
  <si>
    <t>Pildo NMA. Lauko reikšmė įvedama arba pasirenkama iš sąrašo (galimos reikšmės: EŽŪFKP arba EJRŽF)</t>
  </si>
  <si>
    <t>Pildo NMA. Lauko reikšmė įvedama arba pasirenkama iš sąrašo (galimos reikšmės: juridinis asmuo arba fizinis asmuo)</t>
  </si>
  <si>
    <t>Pildo NMA pagal pareiškėjo kodą. Lauko reikšmės: taip arba ne.</t>
  </si>
  <si>
    <t>Pildo NMA pagal pareiškėjo kodą arba pavadinimą. Lauko reikšmės: taip arba ne.</t>
  </si>
  <si>
    <t>Pildo NMA. Įtraukiamos tik paraiškos, kurių etapas - "Sutarties rengimas" ir "Paramos administravimas"</t>
  </si>
  <si>
    <t>Ataskaitinis laikotarpis</t>
  </si>
  <si>
    <r>
      <t xml:space="preserve">Ataskaitoje fiksuojama VPS įgyvendinimo situacija </t>
    </r>
    <r>
      <rPr>
        <b/>
        <sz val="11"/>
        <rFont val="Cambria"/>
        <family val="1"/>
      </rPr>
      <t>paskutinę ataskaitinio laikotarpio dieną (gruodžio 31 d.).</t>
    </r>
    <r>
      <rPr>
        <sz val="11"/>
        <rFont val="Cambria"/>
        <family val="1"/>
      </rPr>
      <t xml:space="preserve"> Jei metinės ataskaitos rengimo metu (po ataskaitinių metų gruodžio 31 d.) situacija keičiasi (pavyzdžiui, atsiranda daugiau pateiktų ar patvirtintų paraiškų, baigtų projektų, pasikeičia baigtuose projektuose pasiektos rodiklių reikšmės ar pan.), šie pokyčiai ataskaitoje nefiksuojami (jie atsispindės kitų metų ataskaitoje). </t>
    </r>
  </si>
  <si>
    <t>NVO socialinio verslo kūrimas ir plėtra</t>
  </si>
  <si>
    <t>Privataus sektoriaus socialinio verslo kūrimas</t>
  </si>
  <si>
    <t>Vietos projektų pareiškėjų ir vykdytojų mokymas, įgūdžių įgijimas</t>
  </si>
  <si>
    <t>Jaunimo užimtumo ir integravimosi į vietos bendruomenes veiklų rėmimas</t>
  </si>
  <si>
    <t>I</t>
  </si>
  <si>
    <t>II</t>
  </si>
  <si>
    <t>Parama laisvalaikio, sporto, kultūros ir neformalaus švietimo iniciatyvų skatinimui</t>
  </si>
  <si>
    <t>Parama jaunimo verslumo iniciatyvų kūrimuisi</t>
  </si>
  <si>
    <t>Privataus verslo sektoriaus ekonominio gyvybingumo skatinimas</t>
  </si>
  <si>
    <t>Parama alternatyvių žemės ūkio veiklų vykdymui</t>
  </si>
  <si>
    <t>Parama žemės ūkio produktų perdirbimui</t>
  </si>
  <si>
    <t>Bendruomenių ir kitų pelno nesiekiančių organziacijų verslo iniciatyvų kūrimosi skatinimas</t>
  </si>
  <si>
    <t>Parama buitinių ir kitų paslaugų plėtrai kaimo vietovėse</t>
  </si>
  <si>
    <t>Parama maisto tiekimo grandinės organizavimui ir žemės ūkio perdirbimui</t>
  </si>
  <si>
    <t>Kaimo tradicijų puoselėjimas, mokomųjų, švietėjiškų veiklų rėmimas</t>
  </si>
  <si>
    <t>Kultūros savitumo ir tradicijų išsaugojimas, sveikos gyvensos ir aktyvaus poilsio</t>
  </si>
  <si>
    <t>Laisvalaikio ir turizmo veiklų skatinimas saugomose teritorijose</t>
  </si>
  <si>
    <t>Pagrindinės paslaugos ir kaimų atnaujinimas kaimo vietovėse</t>
  </si>
  <si>
    <t>KELMĖS KRAŠTO PARTNERYSTĖS VIETOS VEIKLOS GRUPĖ, A</t>
  </si>
  <si>
    <t>KELMĖS R. PAKRAŽANČIO GIMNAZIJA, BĮ</t>
  </si>
  <si>
    <t>KELMĖS R. VAIGUVOS VLADO ŠIMKAUS PAGRINDINĖ MOKYKLA, BĮ</t>
  </si>
  <si>
    <t>KELMĖS RAJONO LIOLIŲ PAGRINDINĖ MOKYKLA, BĮ</t>
  </si>
  <si>
    <t>TYTUVĖNŲ MIESTO BENDRUOMENĖ "GRALIS", A</t>
  </si>
  <si>
    <t>VIEŠOJI ĮSTAIGA "TYTUVĖNŲ PILIGRIMŲ CENTRAS", VŠ</t>
  </si>
  <si>
    <t>VISUOMENINĖ ORGANIZACIJA "KIAUNORIŲ KAIMO BENDRUOMENĖ", A</t>
  </si>
  <si>
    <t>KELM-LEADER-6B-JI-2-3</t>
  </si>
  <si>
    <t>42VS-PV-17-1-04266</t>
  </si>
  <si>
    <t>Kelmės r. Pakražančio gimnazijos krepšinio aikštelės sutvarkymas</t>
  </si>
  <si>
    <t>KELM-LEADER-6B-I-2-7</t>
  </si>
  <si>
    <t>42VS-PV-17-1-04261</t>
  </si>
  <si>
    <t>Kelmės rajono Vaiguvos Vlado Šimkaus pagrindinė mokykla</t>
  </si>
  <si>
    <t>KELM-LEADER-6B-I-2-1</t>
  </si>
  <si>
    <t>KELM-LEADER-6B-JI-2-6</t>
  </si>
  <si>
    <t>KELM-LEADER-4A-I-2-5</t>
  </si>
  <si>
    <t>KELM-LEADER-6B-JI-2-4</t>
  </si>
  <si>
    <t>42VS-PV-17-1-04267</t>
  </si>
  <si>
    <t>42VS-PV-17-1-04275</t>
  </si>
  <si>
    <t>42VS-PV-17-1-04274</t>
  </si>
  <si>
    <t>42VS-PV-17-1-04283</t>
  </si>
  <si>
    <t>Rekreacinės zonos sukūrimas Liolių miestelyje</t>
  </si>
  <si>
    <t>Paplūdimio tinklinio aikštelės su tribūnomis įrengimas Aušros g. 16, Tytuvėnuose, Kelmės r.sav.</t>
  </si>
  <si>
    <t>Tytuvėnų bažnyčios ir vienuolyno ansamblio rožių sodo įrengimas</t>
  </si>
  <si>
    <t>Laisvalaikio ir sporto erdvės kūrimas Kiaunoriuose</t>
  </si>
  <si>
    <t>Paramos administravimas</t>
  </si>
  <si>
    <t>ASOCIACIJA "LYKŠILIO KAIMO BENDRUOMENĖ", A</t>
  </si>
  <si>
    <t>ASOCIACIJA "ŠAUKĖNŲ MIESTELIO BENDRUOMENĖ", A</t>
  </si>
  <si>
    <t>KOLAINIŲ KAIMO BENDRUOMENĖ, A</t>
  </si>
  <si>
    <t>KRAŽIŲ MOTIEJAUS KAZIMIERO SARBIEVIJAUS KULTŪROS CENTRAS, BĮ</t>
  </si>
  <si>
    <t>"MODIS LT", UAB, UAB</t>
  </si>
  <si>
    <t>PADUBYSIO KAIMO BENDRUOMENĖ, A</t>
  </si>
  <si>
    <t>PAKRAŽANČIO KULTŪROS CENTRAS, BĮ</t>
  </si>
  <si>
    <t>TYTUVĖNŲ REGIONINIO PARKO DIREKCIJA, BĮ</t>
  </si>
  <si>
    <t>KELM-LEADER-6B-I-4-6-2018</t>
  </si>
  <si>
    <t>KELM-LEADER-6B-KV-4-1-2018</t>
  </si>
  <si>
    <t>KELM-LEADER-1C-M-5-1-2018</t>
  </si>
  <si>
    <t>KELM-LEADER-6B-I-4-4-2018</t>
  </si>
  <si>
    <t>KELM-LEADER-6B-K-4-7-2018</t>
  </si>
  <si>
    <t>KELM-LEADER-6A-D-3-3-2018</t>
  </si>
  <si>
    <t>KELM-LEADER-6A-SV-5-2-2018</t>
  </si>
  <si>
    <t>KELM-LEADER-6B-KV-4-2-2018</t>
  </si>
  <si>
    <t>KELM-LEADER-4A-I-4-5-2018</t>
  </si>
  <si>
    <t>42VS-PV-18-1-06524</t>
  </si>
  <si>
    <t>42VS-PV-18-1-05673</t>
  </si>
  <si>
    <t>42VS-PV-18-1-06614</t>
  </si>
  <si>
    <t>42VS-PV-18-1-06441</t>
  </si>
  <si>
    <t>42VS-PV-18-1-05755</t>
  </si>
  <si>
    <t>42VS-PV-18-1-04532</t>
  </si>
  <si>
    <t>42VS-PV-18-1-06613</t>
  </si>
  <si>
    <t>42VS-PV-18-1-05004</t>
  </si>
  <si>
    <t>42VS-PV-18-1-05032</t>
  </si>
  <si>
    <t>42VS-PV-18-1-04997</t>
  </si>
  <si>
    <t>Aktyvaus laisvalaikio zonos įrengimas Lykšilio kaimo parke</t>
  </si>
  <si>
    <t>Kaimo tradicijų puoselėjimas Šaukėnų seniūnijoje</t>
  </si>
  <si>
    <t>Pokyčių link</t>
  </si>
  <si>
    <t>Kolainių kaimo bendruomenės namų atnaujinimas</t>
  </si>
  <si>
    <t>Tradicijų puoselėjimas Kražių seniūnijoje</t>
  </si>
  <si>
    <t>Smulkus kaimo verslas</t>
  </si>
  <si>
    <t>Aktyvaus poilsio ir sveikos gyvensenos veiklų vykdymas Padubysyje</t>
  </si>
  <si>
    <t>Bendruomenių stiprybė-gyvojoje tradicijų raiškoje</t>
  </si>
  <si>
    <t>Šventės "Tytuvėlo" bei jaunųjų gamtininkų sąskrydžioveiklų organizavimas</t>
  </si>
  <si>
    <t>Bridvaišio ežero pakrantės sutvarkymas</t>
  </si>
  <si>
    <t>ASOCIACIJA "SVEIKATINGUMO KODAS", A</t>
  </si>
  <si>
    <t>BUDRAIČIŲ BENDRUOMENĖ, A</t>
  </si>
  <si>
    <t>MB "INMINDA", MB</t>
  </si>
  <si>
    <t>MB "TVARKINTA", MB</t>
  </si>
  <si>
    <t>PRAMOGŲ IR POILSIO ASOCIACIJA "NENDRĖ", A</t>
  </si>
  <si>
    <t>SPORTO KLUBAS "ANTIVIS", A</t>
  </si>
  <si>
    <t>UAB "TEPTUKAS", UAB</t>
  </si>
  <si>
    <t>KELM-LEADER-6B-D-6-3-2019</t>
  </si>
  <si>
    <t>KELM-LEADER-6B-D-6-5-2019</t>
  </si>
  <si>
    <t>KELM-LEADER-6A-D-7-5-2019</t>
  </si>
  <si>
    <t>KELM-LEADER-6A-D-7-4-2019</t>
  </si>
  <si>
    <t>KELM-LEADER-6B-DS-6-4-2019</t>
  </si>
  <si>
    <t>KELM-LEADER-6B-D-6-2-2019</t>
  </si>
  <si>
    <t>KELM-LEADER-6B-DS-6-1-2019</t>
  </si>
  <si>
    <t>KELM-LEADER-6A-D-7-6-2019</t>
  </si>
  <si>
    <t>42VS-PV-19-1-09478</t>
  </si>
  <si>
    <t>42VS-PV-19-1-07660</t>
  </si>
  <si>
    <t>42VS-PV-19-1-07661</t>
  </si>
  <si>
    <t>42VS-PV-19-1-07617</t>
  </si>
  <si>
    <t>42VS-PV-19-1-07663</t>
  </si>
  <si>
    <t>42VS-PV-19-1-07662</t>
  </si>
  <si>
    <t>42VS-PV-19-1-07636</t>
  </si>
  <si>
    <t>42VS-PV-19-1-08859</t>
  </si>
  <si>
    <t>Sveikatingumo parko, kaip turiningo laisvalaikio ir aktyvaus poilsio erdvės, įkūrimas</t>
  </si>
  <si>
    <t>Budraičių bendruomenės buitinių paslaugų teikimo vietos gyventojams verslo kūrimas</t>
  </si>
  <si>
    <t>MB „INMINDA“ verslo plėtra</t>
  </si>
  <si>
    <t>Aplinkos tvarkymo veiklos įgyvendinimas</t>
  </si>
  <si>
    <t>Padubysio k.bendruomenėės socialinio verslo kūrimas įrengiant sūrinę</t>
  </si>
  <si>
    <t>Sveikatingumo ir poilsio centro įkūrimas Tytuvėnuose</t>
  </si>
  <si>
    <t>Socialinės atskirties mažinimas teikiant pavėžėjimo paslaugas Kelmės krašto partnerystės VVG grupės teritorijoje</t>
  </si>
  <si>
    <t>UAB „Teptukas“ materialiojo turto įsigijimas ir verslo pradžia</t>
  </si>
  <si>
    <t>ASOCIACIJA "BUTKIŠKĖS BENDRUOMENĖ", A</t>
  </si>
  <si>
    <t>ASOCIACIJA "ROJUS VAIKAMS", A</t>
  </si>
  <si>
    <t>ASOCIACIJA "ŽALIAS VĖJAS", A</t>
  </si>
  <si>
    <t>KLUBAS "ČIURLYS", A</t>
  </si>
  <si>
    <t>KOOPERATYVAS "KELMĖS AGROSERVISAS", KO</t>
  </si>
  <si>
    <t>KRAŽIŲ BENDRUOMENĖ, A</t>
  </si>
  <si>
    <t>LUPIKŲ KAIMO BENDRUOMENĖ, A</t>
  </si>
  <si>
    <t>VAIGUVOS JAUNIMO BENDRUOMENĖ "LYDERIAI", A</t>
  </si>
  <si>
    <t>KELM-LEADER-6B-IJ-9-1-2020</t>
  </si>
  <si>
    <t>KELM-LEADER-6B-D-8-2-2020</t>
  </si>
  <si>
    <t>KELM-LEADER-6B-D-9-4-2020</t>
  </si>
  <si>
    <t>KELM-LEADER-6B-D-8-3-2020</t>
  </si>
  <si>
    <t>KELM-LEADER-6B-DS-8-1-2020</t>
  </si>
  <si>
    <t>KELM-LEADER-6B-JI-10-3-2020</t>
  </si>
  <si>
    <t>KELM-LEADER-6A-JKV-10-2-2020</t>
  </si>
  <si>
    <t>KELM-LEADER-6B-JV-9-3-2020</t>
  </si>
  <si>
    <t>KELM-LEADER-6A-JIV-10-7-2020</t>
  </si>
  <si>
    <t>42VS-PV-20-1-02654</t>
  </si>
  <si>
    <t>42VS-PV-20-1-00777</t>
  </si>
  <si>
    <t>42VS-PV-20-1-02671</t>
  </si>
  <si>
    <t>42VS-PV-20-1-00779</t>
  </si>
  <si>
    <t>42VS-PV-20-1-00759</t>
  </si>
  <si>
    <t>42VS-PV-20-1-09913</t>
  </si>
  <si>
    <t>42VS-PV-20-1-09917</t>
  </si>
  <si>
    <t>42VS-PV-20-1-02655</t>
  </si>
  <si>
    <t>42VS-PV-20-1-09915</t>
  </si>
  <si>
    <t>Laisvalaikio ir sporto erdvės jaunimui kūrimas Butkiškėje</t>
  </si>
  <si>
    <t>Paslaugų, susijusių su turiningo laisvalaikio organizavimu, kūrimas</t>
  </si>
  <si>
    <t>Buriavimo mokyklos įkūrimas Tytuvėnuose, Kelmės rajone</t>
  </si>
  <si>
    <t>Klubo „Čiurlys“ organizuojamo turiningo laisvalaikio ir aktyvaus poilsio paslaugos</t>
  </si>
  <si>
    <t>Socialinių paslaugų teikimas kaimo gyventojams</t>
  </si>
  <si>
    <t>Laisvalaikio erdvės įkūrimas jaunimui Kražiuose</t>
  </si>
  <si>
    <t>Puoselėjame sveikatą ir tradicijas</t>
  </si>
  <si>
    <t>Bendruomenių stiprybė – jaunoji karta</t>
  </si>
  <si>
    <t>Aktyvaus jaunimo dirbtuvės Vaiguvos seniūnijoje</t>
  </si>
  <si>
    <t>ASOCIACIJA "AMELIJOS SVAJA", A</t>
  </si>
  <si>
    <t>ASOCIACIJA "UŽVENČIO SVEIKATOS CENTRAS", A</t>
  </si>
  <si>
    <t>ASOCIACIJA "VALPAINIŲ SŪRIAI", A</t>
  </si>
  <si>
    <t>BENDRUOMENĖ "GRYŽUVOS SKONIAI", A</t>
  </si>
  <si>
    <t>Ilona Kubilienė</t>
  </si>
  <si>
    <t>KAIMO BENDRUOMENĖ "PETRAŽOLĖ", A</t>
  </si>
  <si>
    <t>LAIKŠIŲ KAIMO BENDRUOMENĖ, A</t>
  </si>
  <si>
    <t>PABARIUKŲ KAIMO BENDRUOMENĖ "DUBYSOS SLĖNIS", A</t>
  </si>
  <si>
    <t>KELM-LEADER-6B-DS-12-1-2021</t>
  </si>
  <si>
    <t>KELM-LEADER-3A-D-12-3-2021</t>
  </si>
  <si>
    <t>KELM-LEADER-6B-KV-10-1-2020</t>
  </si>
  <si>
    <t>KELM-LEADER-6B-VS-10-9-2020</t>
  </si>
  <si>
    <t>KELM-LEADER-6B-D-11-4-2020</t>
  </si>
  <si>
    <t>KELM-LEADER-6B-D-11-3-2020</t>
  </si>
  <si>
    <t>KELM-LEADER-6A-D-13-1-2021</t>
  </si>
  <si>
    <t>KELM-LEADER-3A-D-12-2-2021</t>
  </si>
  <si>
    <t>KELM-LEADER-6B-V-10-5-2020</t>
  </si>
  <si>
    <t>KELM-LEADER-6B-D-11-5-2020</t>
  </si>
  <si>
    <t>KELM-LEADER-6B-KV-14-2-2021</t>
  </si>
  <si>
    <t>KELM-LEADER-6B-V-10-4-2020</t>
  </si>
  <si>
    <t>42VS-PV-21-1-00877</t>
  </si>
  <si>
    <t>42VS-PV-21-1-00878</t>
  </si>
  <si>
    <t>42VS-PV-20-1-09918</t>
  </si>
  <si>
    <t>42VS-PV-20-1-09916</t>
  </si>
  <si>
    <t>42VS-PV-20-1-11513</t>
  </si>
  <si>
    <t>42VS-PV-20-1-11512</t>
  </si>
  <si>
    <t>42VS-PV-21-1-07756</t>
  </si>
  <si>
    <t>42VS-PV-21-1-00938</t>
  </si>
  <si>
    <t>42VS-PV-20-1-11603</t>
  </si>
  <si>
    <t>42VS-PV-20-1-11514</t>
  </si>
  <si>
    <t>42VS-PV-21-1-06931</t>
  </si>
  <si>
    <t>42VS-PV-20-1-09914</t>
  </si>
  <si>
    <t>Sveikatai palankių produktų gamyba</t>
  </si>
  <si>
    <t>Bendraujame dirbdami kartu</t>
  </si>
  <si>
    <t>Sveikos gyvensenos ir aktyvaus poilsio organizavimas Kelmės rajone</t>
  </si>
  <si>
    <t>Valpainių sūriai ant Jūsų stalo</t>
  </si>
  <si>
    <t>Gryžuvos skoniai</t>
  </si>
  <si>
    <t>Žemės kasimo darbų verslo pradžia</t>
  </si>
  <si>
    <t>Kaimo bendruomenės „Petražolė“ bendruomeninio verslo įkūrimas, sukuriant liofilizuotų maisto produktų liniją</t>
  </si>
  <si>
    <t>Kaimo tradicijų puoselėjimas Laikšėse</t>
  </si>
  <si>
    <t>Technikos įsigijimas bendruomeninio verslo įkūrimu</t>
  </si>
  <si>
    <t>Bendruomenių stiprybė – gyvojoje tradicijų raiškoje</t>
  </si>
  <si>
    <t>Kultūros savitumo ir tradicijų puoselėjimas, sveikos gyvensenos ir aktyvaus poilsio skatinimas</t>
  </si>
  <si>
    <t xml:space="preserve">Fizinis asmuo </t>
  </si>
  <si>
    <t>UAB "SAULIAUS MEDIENA", UAB</t>
  </si>
  <si>
    <t>BENDRUOMENĖ "ŠALTENIŲ PAŠVAISTĖ", A</t>
  </si>
  <si>
    <t>KELMĖS R. ŠAUKĖNŲ VLADO PŪTVIO-PUTVINSKIO GIMNAZIJA, BĮ</t>
  </si>
  <si>
    <t>TARPTAUTINĖ VERSLO ASOCIACIJA "VERSLO SAITAS", A</t>
  </si>
  <si>
    <t>ASOCIACIJA "KRAŽIAI", A</t>
  </si>
  <si>
    <t>KRAŽIŲ MOTIEJAUS KAZIMIERO SARBIEVIJAUS KULTŪROS CENTRAS</t>
  </si>
  <si>
    <t>KELMĖS RAJONO UŽVENČIO ŠATRIJOS RAGANOS GIMNAZIJA</t>
  </si>
  <si>
    <t>MB "LOKERA", MB</t>
  </si>
  <si>
    <t>MB "ŽALUMOS STATYBA", MB</t>
  </si>
  <si>
    <t>KELMĖS GYVŪNŲ MYLĖTOJŲ ASOCIACIJA, A</t>
  </si>
  <si>
    <t>KELM-LEADER-6A-D-13-3-2021</t>
  </si>
  <si>
    <t>KELM-LEADER-6B-D-14-1-2021</t>
  </si>
  <si>
    <t>KELM-LEADER-6B-IJ-14-10-2021</t>
  </si>
  <si>
    <t>KELM-LEADER-1C-M-14-8-2021</t>
  </si>
  <si>
    <t>KELM-LEADER-6B-KV-14-7-2021</t>
  </si>
  <si>
    <t>KELM-LEADER-6B-I-14-6-2021</t>
  </si>
  <si>
    <t>KELM-LEADER-6B-I-14-5-2021</t>
  </si>
  <si>
    <t>KELM-LEADER-6A-D-13-5-2021</t>
  </si>
  <si>
    <t>KELM-LEADER-6A-D-13-4-2021</t>
  </si>
  <si>
    <t>KELM-LEADER-6B-D-14-4-2021</t>
  </si>
  <si>
    <t>KELM-LEADER-6B-D-14-9-2021</t>
  </si>
  <si>
    <t>KELM- LEADER-6B-KV-14-3-2021</t>
  </si>
  <si>
    <t>42VS-PV-21-1-07826</t>
  </si>
  <si>
    <t>42VS-PV-21-1-06934</t>
  </si>
  <si>
    <t>42VS-PV-21-1-06940</t>
  </si>
  <si>
    <t>42VS-PV-21-1-06938</t>
  </si>
  <si>
    <t>42VS-PV-21-1-06932</t>
  </si>
  <si>
    <t>42VS-PV-21-1-06933</t>
  </si>
  <si>
    <t>42VS-PV-21-1-06936</t>
  </si>
  <si>
    <t>42VS-PV-21-1-08714</t>
  </si>
  <si>
    <t>42VS-PV-21-1-08713</t>
  </si>
  <si>
    <t>42VS-PV-21-1-06937</t>
  </si>
  <si>
    <t>42VS-PV-21-1-06939</t>
  </si>
  <si>
    <t>42VS-PV-21-1-06935</t>
  </si>
  <si>
    <t>UAB „Sauliaus mediena“ verslo plėtra</t>
  </si>
  <si>
    <t>Bendruomenės „Šaltenių pašvaistė“ maisto gamyba ir teikimas</t>
  </si>
  <si>
    <t>Laisvalaikio erdvių vaikams ir jaunimui kūrimas</t>
  </si>
  <si>
    <t>Kelmės kraštas – verslus, veržlus, veiklus!</t>
  </si>
  <si>
    <t>Kražių seniūnijos tradicinių renginių puoselėjimas</t>
  </si>
  <si>
    <t>Medžiokalnio pritaikymas vietos gyventojų poreikiams</t>
  </si>
  <si>
    <t>Sporto salės atnaujinimas Užvenčio gimnazijoje</t>
  </si>
  <si>
    <t>MB „Lokera“ – džiovintų malkų gamyba</t>
  </si>
  <si>
    <t>Kraštovaizdžio tvarkymo veiklos įgyvendinimas</t>
  </si>
  <si>
    <t>Kelmės gyvūnų mylėtojų asociacijos paslaugų plėtra</t>
  </si>
  <si>
    <t>Pramogų plėtra Tytuvėnų mieste</t>
  </si>
  <si>
    <t>Bendruomenių vienybė</t>
  </si>
  <si>
    <t>VIJURKŲ KAIMO BENDRUOMENĖ, A</t>
  </si>
  <si>
    <t>VŠĮ "ATMA LT", VŠ</t>
  </si>
  <si>
    <t>GAILIŲ KAIMO BENDRUOMENĖ, A</t>
  </si>
  <si>
    <t>UAB "UOKSA", UAB</t>
  </si>
  <si>
    <t>MB "TRAUK, SMULKINK", MB</t>
  </si>
  <si>
    <t>MB "ROJO AUTOSERVISAS", MB</t>
  </si>
  <si>
    <t>Deividas Vaičikas</t>
  </si>
  <si>
    <t>VERPENOS KAIMO BENDRUOMENĖ, A</t>
  </si>
  <si>
    <t xml:space="preserve">Dovydas Baškys </t>
  </si>
  <si>
    <t>MB "MELIORACIJOS SERVISAS", MB</t>
  </si>
  <si>
    <t>KELM-LEADER-6B-V-15-5-2022</t>
  </si>
  <si>
    <t>KELM-LEADER-6B-V-15-7-2022</t>
  </si>
  <si>
    <t>KELM-LEADER-6B-KV-15-3-2022</t>
  </si>
  <si>
    <t>KELM-LEADER-6B-V-15-9-2022</t>
  </si>
  <si>
    <t>KELM-LEADER-6B-I-15-10-2022</t>
  </si>
  <si>
    <t>KELM-LEADER-6B-I-15-6-2022</t>
  </si>
  <si>
    <t>KELM-LEADER-6A-D-15-2-2022</t>
  </si>
  <si>
    <t>KELM-LEADER-6A-D-15-11-2022</t>
  </si>
  <si>
    <t>KELM-LEADER-6A-D-15-1-2022</t>
  </si>
  <si>
    <t>KELM-LEADER-6A-D-15-12-2022</t>
  </si>
  <si>
    <t>KELM-LEADER-6B-D-15-4-2022</t>
  </si>
  <si>
    <t>KELM-EURI-6A-D-16-1-2022</t>
  </si>
  <si>
    <t>KELM-EURI-6A-D-16-2-2022</t>
  </si>
  <si>
    <t>KELM-EURI-6B-D-16-4-2022</t>
  </si>
  <si>
    <t>42VS-PV-22-1-01402</t>
  </si>
  <si>
    <t>42VS-PV-22-1-01404</t>
  </si>
  <si>
    <t>42VS-PV-22-1-01395</t>
  </si>
  <si>
    <t>42VS-PV-22-1-01400</t>
  </si>
  <si>
    <t>42VS-PV-22-1-01399</t>
  </si>
  <si>
    <t>42VS-PV-22-1-01392</t>
  </si>
  <si>
    <t>42VS-PV-22-1-01338</t>
  </si>
  <si>
    <t>42VS-PV-22-1-01401</t>
  </si>
  <si>
    <t>42VS-PV-22-1-01336</t>
  </si>
  <si>
    <t>42VS-PV-22-1-01403</t>
  </si>
  <si>
    <t>42VS-PV-22-1-01396</t>
  </si>
  <si>
    <t>42VS-PV-22-1-00403</t>
  </si>
  <si>
    <t>42VS-PV-22-1-01337</t>
  </si>
  <si>
    <t>42VS-PV-22-1-01394</t>
  </si>
  <si>
    <t>Pažinkime kultūrą ir tradicijas</t>
  </si>
  <si>
    <t>Laisvalaikį leidžiame kartu smagiai ir sveikai</t>
  </si>
  <si>
    <t>Bendruomenių stiprybė dirbant kartu</t>
  </si>
  <si>
    <t>Sveikos gyvensenos ir aktyvaus poilsio stovyklų organizavimas</t>
  </si>
  <si>
    <t>Poilsio ir laisvalaikio zonų įrengimas ir sutvarkymas prie Gailių kaimo bendruomenės namų</t>
  </si>
  <si>
    <t>Vaikų žaidimo aikštelės įrengimas Vijurkų kaime</t>
  </si>
  <si>
    <t>UAB „Uoksa“ ne žemės ūkio verslo plėtra Kelmės r. kaimo vietovėje</t>
  </si>
  <si>
    <t>MB „Trauk, smulkink“ verslo plėtra Kelmės r.</t>
  </si>
  <si>
    <t>Mašinų remontas</t>
  </si>
  <si>
    <t>Deivido Vaičiko veiklos kūrimas</t>
  </si>
  <si>
    <t>Sveikatos, poilsio ir pramogų paslaugų teikimas</t>
  </si>
  <si>
    <t>Dovydo Baškio pramogų ir poilsio organizavimo veiklos plėtra</t>
  </si>
  <si>
    <t xml:space="preserve">MB „Melioracijos servisas“ verslo plėtra </t>
  </si>
  <si>
    <t>Paslaugų, laisvalaikio ir tradicijų plėtra sveikatingumo srityje</t>
  </si>
  <si>
    <t>MB "NIDERITA", MB</t>
  </si>
  <si>
    <t>ASOCIACIJA "KUKEČIŲ KAIMO BENDRUOMENĖ, A</t>
  </si>
  <si>
    <t>BENDRUOMENĖ "ŠALTENIŲ PAŠVAISTĖ, A</t>
  </si>
  <si>
    <t>BIUDŽETINĖ ĮSTAIGA LIOLIŲ SOCIALINĖS GLOBOS NAMAI, BĮ</t>
  </si>
  <si>
    <t>Evelina Stonaitienė</t>
  </si>
  <si>
    <t>MAŽOJI BENDRIJA "JAUKI IDĖJA", MB</t>
  </si>
  <si>
    <t>Mindaugas Augustis</t>
  </si>
  <si>
    <t>KELM-LEADER-6B-KV-17-3-2023</t>
  </si>
  <si>
    <t>KELM-LEADER-6B-KV-17-2-2023</t>
  </si>
  <si>
    <t>KELM-LEADER-6A-D-17-5-2023</t>
  </si>
  <si>
    <t>KELM-EURI-6A-D-18-1-2023</t>
  </si>
  <si>
    <t>KELM-LEADER-6B-KV-17-1-2023</t>
  </si>
  <si>
    <t>KELM-LEADER-6B-KV-19-9-2023</t>
  </si>
  <si>
    <t>KELM-LEADER-6B-KV-19-5-2023</t>
  </si>
  <si>
    <t>KELM-LEADER-6B-V-19-2-2023</t>
  </si>
  <si>
    <t>KELM-LEADER-6B-V-19-10-23</t>
  </si>
  <si>
    <t>KELM-LEADER-6A-D-19-1-2023</t>
  </si>
  <si>
    <t>KELM-LEADER-6B-KV-19-11-2023</t>
  </si>
  <si>
    <t>KELM-LEADER-6A-D-19-3-2023</t>
  </si>
  <si>
    <t>KELM-LEADER-6A-D-19-7-2023</t>
  </si>
  <si>
    <t>KELM-EURI-6A-D-20-1-2023</t>
  </si>
  <si>
    <t>KELM-LEADER-6B-V-19-12-2023</t>
  </si>
  <si>
    <t>42VS-PV-23-1-00108</t>
  </si>
  <si>
    <t>42VS-PV-23-1-00111</t>
  </si>
  <si>
    <t>42VS-PV-23-1-00112</t>
  </si>
  <si>
    <t>42VS-PV-23-1-00164</t>
  </si>
  <si>
    <t>42VS-PV-23-1-00109</t>
  </si>
  <si>
    <t>42VS-PV-23-1-04690</t>
  </si>
  <si>
    <t>42VS-PV-23-1-04682</t>
  </si>
  <si>
    <t>42VS-PV-23-1-04669</t>
  </si>
  <si>
    <t>42VS-PV-23-1-04691</t>
  </si>
  <si>
    <t>42VS-PV-23-1-04668</t>
  </si>
  <si>
    <t>42VS-PV-23-1-04692</t>
  </si>
  <si>
    <t>42VS-PV-23-1-04676</t>
  </si>
  <si>
    <t>42VS-PV-23-1-04688</t>
  </si>
  <si>
    <t>42VS-PV-23-1-04640</t>
  </si>
  <si>
    <t>42VS-PV-23-1-04698</t>
  </si>
  <si>
    <t>Butkiškės bendruomenės tradicijų puoselėjimas</t>
  </si>
  <si>
    <t>Bendrystės sujungti</t>
  </si>
  <si>
    <t>MB „Melioracijos servisas“ materialinės bazės atnaujinimas ir plėtra</t>
  </si>
  <si>
    <t>MB Niderita verslo plėtra</t>
  </si>
  <si>
    <t>Sportiniais ir kultūriniais renginiais kuriame tradicijas</t>
  </si>
  <si>
    <t>Šaltenių pašvaistės renginukai</t>
  </si>
  <si>
    <t>Kaniterapijos ir mėgėjiško meno veiklų organizavimas Liolių socialinės globos namų gyventojams ir kaimiškų bendruomenių nariams</t>
  </si>
  <si>
    <t>Pramogų ir poilsio organizavimas</t>
  </si>
  <si>
    <t>Pažintinė kelionė kultūros, sporto ir pramogų keliu</t>
  </si>
  <si>
    <t>Naujų darbo vietų kūrimas kaimo vietovėje</t>
  </si>
  <si>
    <t>MB „Melioracijos servisas“ materialinės bazės plėtra</t>
  </si>
  <si>
    <t>Mindaugo Augusčio veiklos plėtra</t>
  </si>
  <si>
    <t>Sporto klubo „Antivis“ organizuojama veikla: sveikos gyvensenos ir aktyvaus poilsio skatinimas</t>
  </si>
  <si>
    <t>Hidraulinių sistemų remontas</t>
  </si>
  <si>
    <t>Birutės Šedienės IĮ veiklos vystymas</t>
  </si>
  <si>
    <t>MB „BROX STATYBA“ investicijos į naujų darbo vietų kūrimą pradedant inovatyvią statybų veiklą</t>
  </si>
  <si>
    <t>MB Hidro grupė verslo plėtra</t>
  </si>
  <si>
    <t>Paslaugos žemės ūkiui</t>
  </si>
  <si>
    <t>UAB Kuršių 9 materialinės bazės kūrimas</t>
  </si>
  <si>
    <t>MB Ermosta veiklos vystymas</t>
  </si>
  <si>
    <t>MB Freimera veiklos vystymas</t>
  </si>
  <si>
    <t>Nijolės Astrauskienės individualios įmonės plėtra</t>
  </si>
  <si>
    <t>Tautvydo Bracevičiaus verslo pradžia</t>
  </si>
  <si>
    <t>UAB „Autovidis“ verslo plėtra</t>
  </si>
  <si>
    <t>Tradicijų puoselėjimas Šaukėnuose</t>
  </si>
  <si>
    <t>KELM-EURI-6A-D-21-4-2024</t>
  </si>
  <si>
    <t>42VS-PV-24-1-02885</t>
  </si>
  <si>
    <t>KELM-LEADER-6A-D-22-7-2024</t>
  </si>
  <si>
    <t>42VS-PV-24-1-06131</t>
  </si>
  <si>
    <t>KELM-LEADER-6A-D-22-9-2024</t>
  </si>
  <si>
    <t>42VS-PV-24-1-06132</t>
  </si>
  <si>
    <t>KELM-LEADER-6A-D-22-4-2024</t>
  </si>
  <si>
    <t>42VS-PV-24-1-06127</t>
  </si>
  <si>
    <t>KELM-LEADER-64-D-22-5-2024</t>
  </si>
  <si>
    <t>42VS-PV-24-1-06130</t>
  </si>
  <si>
    <t>KELM-LEADER-6A-D-22-8-2024</t>
  </si>
  <si>
    <t>42VS-PV-24-1-06134</t>
  </si>
  <si>
    <t>KELM-LEADER-6A-D-22-2-2024</t>
  </si>
  <si>
    <t>42VS-PV-24-1-06129</t>
  </si>
  <si>
    <t>KELM-LEADER-6A-D-22-1-2024</t>
  </si>
  <si>
    <t>42VS-PV-24-1-06126</t>
  </si>
  <si>
    <t>KELM-EURI-6A-D-21-3-2024</t>
  </si>
  <si>
    <t>42VS-PV-24-1-02886</t>
  </si>
  <si>
    <t>KELM-LEADER-6A-D-22-6-2024</t>
  </si>
  <si>
    <t>42VS-PV-24-1-06133</t>
  </si>
  <si>
    <t>KELM-EURI-6A-D-21-2-2024</t>
  </si>
  <si>
    <t>42VS-PV-24-1-02884</t>
  </si>
  <si>
    <t>KELM-LEADER-6B-KV-19-8-2023</t>
  </si>
  <si>
    <t>42VS-PV-23-1-04687-PR001</t>
  </si>
  <si>
    <t>Artem Veselov</t>
  </si>
  <si>
    <t>BIRUTĖS ŠEDIENĖS ĮMONĖ, IĮ</t>
  </si>
  <si>
    <t>BROX STATYBA, MB</t>
  </si>
  <si>
    <t>HIDRO GRUPĖ, MB</t>
  </si>
  <si>
    <t>KURŠIŲ 9, UAB</t>
  </si>
  <si>
    <t>MAŽOJI BENDRIJA ERMOSTA, MB</t>
  </si>
  <si>
    <t>MB "FREIMERA", MB</t>
  </si>
  <si>
    <t>N. ASTRAUSKIENĖS IĮ, IĮ</t>
  </si>
  <si>
    <t>Tautvydas Bracevičius</t>
  </si>
  <si>
    <t>UAB "AUTOVIDIS", UAB</t>
  </si>
  <si>
    <t xml:space="preserve">ne  </t>
  </si>
  <si>
    <t xml:space="preserve">taip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</si>
</sst>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 _€_-;\-* #,##0\ _€_-;_-* &quot;-&quot;\ _€_-;_-@_-"/>
    <numFmt numFmtId="165" formatCode="_-* #,##0.00\ _€_-;\-* #,##0.00\ _€_-;_-* &quot;-&quot;??\ _€_-;_-@_-"/>
    <numFmt numFmtId="166" formatCode="#,##0.00_ ;\-#,##0.00\ "/>
    <numFmt numFmtId="167" formatCode="_-* #,##0.00\ _€_-;\-* #,##0.00\ _€_-;_-* &quot;-&quot;\ _€_-;_-@_-"/>
  </numFmts>
  <fonts count="45" x14ac:knownFonts="1">
    <font>
      <sz val="11"/>
      <color theme="1"/>
      <name val="Calibri"/>
      <family val="2"/>
      <charset val="186"/>
      <scheme val="minor"/>
    </font>
    <font>
      <b/>
      <sz val="16"/>
      <color theme="1"/>
      <name val="Cambria"/>
      <family val="1"/>
    </font>
    <font>
      <b/>
      <i/>
      <sz val="9"/>
      <color theme="1"/>
      <name val="Cambria"/>
      <family val="1"/>
    </font>
    <font>
      <b/>
      <sz val="9"/>
      <color theme="1"/>
      <name val="Cambria"/>
      <family val="1"/>
    </font>
    <font>
      <sz val="9"/>
      <color theme="1"/>
      <name val="Cambria"/>
      <family val="1"/>
    </font>
    <font>
      <i/>
      <sz val="9"/>
      <color theme="1"/>
      <name val="Cambria"/>
      <family val="1"/>
    </font>
    <font>
      <i/>
      <sz val="9"/>
      <name val="Cambria"/>
      <family val="1"/>
    </font>
    <font>
      <b/>
      <i/>
      <sz val="16"/>
      <color theme="1"/>
      <name val="Cambria"/>
      <family val="1"/>
    </font>
    <font>
      <sz val="9"/>
      <color indexed="81"/>
      <name val="Tahoma"/>
      <family val="2"/>
    </font>
    <font>
      <b/>
      <sz val="9"/>
      <color indexed="81"/>
      <name val="Tahoma"/>
      <family val="2"/>
    </font>
    <font>
      <sz val="9"/>
      <color rgb="FFFF0000"/>
      <name val="Cambria"/>
      <family val="1"/>
    </font>
    <font>
      <sz val="9"/>
      <name val="Cambria"/>
      <family val="1"/>
    </font>
    <font>
      <b/>
      <sz val="9"/>
      <name val="Cambria"/>
      <family val="1"/>
    </font>
    <font>
      <b/>
      <sz val="12"/>
      <color theme="1"/>
      <name val="Cambria"/>
      <family val="1"/>
    </font>
    <font>
      <b/>
      <i/>
      <sz val="9"/>
      <name val="Cambria"/>
      <family val="1"/>
    </font>
    <font>
      <i/>
      <sz val="9"/>
      <color rgb="FFFF0000"/>
      <name val="Cambria"/>
      <family val="1"/>
    </font>
    <font>
      <b/>
      <sz val="16"/>
      <name val="Cambria"/>
      <family val="1"/>
    </font>
    <font>
      <b/>
      <i/>
      <sz val="16"/>
      <name val="Cambria"/>
      <family val="1"/>
    </font>
    <font>
      <sz val="11"/>
      <color theme="1"/>
      <name val="Calibri"/>
      <family val="2"/>
      <charset val="186"/>
      <scheme val="minor"/>
    </font>
    <font>
      <sz val="16"/>
      <name val="Cambria"/>
      <family val="1"/>
    </font>
    <font>
      <b/>
      <i/>
      <sz val="9"/>
      <color theme="8" tint="-0.249977111117893"/>
      <name val="Cambria"/>
      <family val="1"/>
    </font>
    <font>
      <sz val="9"/>
      <color theme="8" tint="-0.249977111117893"/>
      <name val="Cambria"/>
      <family val="1"/>
    </font>
    <font>
      <sz val="11"/>
      <color rgb="FFFF0000"/>
      <name val="Cambria"/>
      <family val="1"/>
    </font>
    <font>
      <b/>
      <sz val="11"/>
      <color rgb="FFFF0000"/>
      <name val="Cambria"/>
      <family val="1"/>
    </font>
    <font>
      <sz val="11"/>
      <name val="Cambria"/>
      <family val="1"/>
    </font>
    <font>
      <b/>
      <sz val="11"/>
      <name val="Cambria"/>
      <family val="1"/>
    </font>
    <font>
      <b/>
      <sz val="11"/>
      <color theme="1"/>
      <name val="Cambria"/>
      <family val="1"/>
    </font>
    <font>
      <sz val="9"/>
      <color theme="1"/>
      <name val="Calibri"/>
      <family val="2"/>
      <charset val="186"/>
      <scheme val="minor"/>
    </font>
    <font>
      <i/>
      <sz val="11"/>
      <name val="Cambria"/>
      <family val="1"/>
    </font>
    <font>
      <b/>
      <sz val="16"/>
      <color theme="0" tint="-0.249977111117893"/>
      <name val="Cambria"/>
      <family val="1"/>
    </font>
    <font>
      <b/>
      <sz val="11"/>
      <color theme="7"/>
      <name val="Cambria"/>
      <family val="1"/>
    </font>
    <font>
      <b/>
      <sz val="11"/>
      <color rgb="FF00B050"/>
      <name val="Cambria"/>
      <family val="1"/>
    </font>
    <font>
      <b/>
      <sz val="11"/>
      <color rgb="FF0000FF"/>
      <name val="Cambria"/>
      <family val="1"/>
      <charset val="186"/>
    </font>
    <font>
      <b/>
      <sz val="11"/>
      <name val="Cambria"/>
      <family val="1"/>
      <charset val="186"/>
    </font>
    <font>
      <sz val="11"/>
      <color theme="1"/>
      <name val="Cambria"/>
      <family val="1"/>
    </font>
    <font>
      <b/>
      <sz val="16"/>
      <color theme="1"/>
      <name val="Cambria"/>
      <family val="1"/>
      <charset val="186"/>
    </font>
    <font>
      <b/>
      <sz val="11"/>
      <color theme="1"/>
      <name val="Cambria"/>
      <family val="1"/>
      <charset val="186"/>
    </font>
    <font>
      <sz val="11"/>
      <color theme="1"/>
      <name val="Cambria"/>
      <family val="1"/>
      <charset val="186"/>
    </font>
    <font>
      <sz val="10"/>
      <color theme="1"/>
      <name val="Cambria"/>
      <family val="1"/>
      <charset val="186"/>
    </font>
    <font>
      <sz val="8"/>
      <name val="Calibri"/>
      <family val="2"/>
      <charset val="186"/>
      <scheme val="minor"/>
    </font>
    <font>
      <sz val="9"/>
      <color theme="1"/>
      <name val="Cambria"/>
      <family val="1"/>
      <charset val="186"/>
    </font>
    <font>
      <sz val="10"/>
      <color theme="1"/>
      <name val="Calibri"/>
      <family val="2"/>
      <charset val="186"/>
      <scheme val="minor"/>
    </font>
    <font>
      <sz val="9"/>
      <color theme="1"/>
      <name val="Times New Roman"/>
      <family val="1"/>
      <charset val="186"/>
    </font>
    <font>
      <sz val="9"/>
      <color indexed="81"/>
      <name val="Tahoma"/>
      <charset val="1"/>
    </font>
    <font>
      <b/>
      <sz val="9"/>
      <color indexed="81"/>
      <name val="Tahoma"/>
      <charset val="1"/>
    </font>
  </fonts>
  <fills count="1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8" fillId="0" borderId="0" applyFont="0" applyFill="0" applyBorder="0" applyAlignment="0" applyProtection="0"/>
  </cellStyleXfs>
  <cellXfs count="266">
    <xf numFmtId="0" fontId="0" fillId="0" borderId="0" xfId="0"/>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4" fontId="4" fillId="3" borderId="1" xfId="0" applyNumberFormat="1" applyFont="1" applyFill="1" applyBorder="1" applyAlignment="1">
      <alignment vertical="top"/>
    </xf>
    <xf numFmtId="0" fontId="7" fillId="0" borderId="0" xfId="0" applyFont="1" applyAlignment="1">
      <alignment vertical="top"/>
    </xf>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3" fillId="2" borderId="1" xfId="0" applyFont="1" applyFill="1" applyBorder="1" applyAlignment="1">
      <alignment horizontal="center" vertical="top" wrapText="1"/>
    </xf>
    <xf numFmtId="0" fontId="3" fillId="0" borderId="0" xfId="0" applyFont="1" applyAlignment="1">
      <alignment horizontal="center" vertical="top" wrapText="1"/>
    </xf>
    <xf numFmtId="1" fontId="4" fillId="0" borderId="1" xfId="0" applyNumberFormat="1" applyFont="1" applyBorder="1" applyAlignment="1" applyProtection="1">
      <alignmen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center" vertical="top" wrapText="1"/>
    </xf>
    <xf numFmtId="0" fontId="4" fillId="0" borderId="0" xfId="0" applyFont="1" applyAlignment="1" applyProtection="1">
      <alignment horizontal="center" vertical="top"/>
      <protection locked="0"/>
    </xf>
    <xf numFmtId="0" fontId="1"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4" fillId="3" borderId="1" xfId="0" applyFont="1" applyFill="1" applyBorder="1" applyAlignment="1">
      <alignment horizontal="center" vertical="top"/>
    </xf>
    <xf numFmtId="1" fontId="4" fillId="3" borderId="1" xfId="0" applyNumberFormat="1" applyFont="1" applyFill="1" applyBorder="1" applyAlignment="1">
      <alignment vertical="top"/>
    </xf>
    <xf numFmtId="0" fontId="3" fillId="3" borderId="1" xfId="0" applyFont="1" applyFill="1" applyBorder="1" applyAlignment="1">
      <alignment horizontal="center" vertical="top" wrapText="1"/>
    </xf>
    <xf numFmtId="4" fontId="12" fillId="3" borderId="1" xfId="0" applyNumberFormat="1" applyFont="1" applyFill="1" applyBorder="1" applyAlignment="1">
      <alignment horizontal="center" vertical="top" wrapText="1"/>
    </xf>
    <xf numFmtId="0" fontId="3" fillId="2" borderId="5" xfId="0" applyFont="1" applyFill="1" applyBorder="1" applyAlignment="1">
      <alignment horizontal="center" vertical="top" wrapText="1"/>
    </xf>
    <xf numFmtId="0" fontId="11" fillId="3" borderId="1" xfId="0" applyFont="1" applyFill="1" applyBorder="1" applyAlignment="1">
      <alignment vertical="top"/>
    </xf>
    <xf numFmtId="0" fontId="11" fillId="3" borderId="1" xfId="0" applyFont="1" applyFill="1" applyBorder="1" applyAlignment="1">
      <alignment horizontal="center" vertical="top"/>
    </xf>
    <xf numFmtId="1" fontId="12" fillId="3" borderId="1" xfId="0" applyNumberFormat="1" applyFont="1" applyFill="1" applyBorder="1" applyAlignment="1">
      <alignment horizontal="center" vertical="top" wrapText="1"/>
    </xf>
    <xf numFmtId="1" fontId="11" fillId="3" borderId="1" xfId="0" applyNumberFormat="1" applyFont="1" applyFill="1" applyBorder="1" applyAlignment="1">
      <alignment horizontal="center" vertical="top"/>
    </xf>
    <xf numFmtId="1" fontId="3" fillId="3" borderId="1" xfId="0" applyNumberFormat="1" applyFont="1" applyFill="1" applyBorder="1" applyAlignment="1">
      <alignment horizontal="center" vertical="top" wrapText="1"/>
    </xf>
    <xf numFmtId="0" fontId="5" fillId="3" borderId="1" xfId="0" applyFont="1" applyFill="1" applyBorder="1" applyAlignment="1" applyProtection="1">
      <alignment horizontal="center" vertical="top" wrapText="1"/>
      <protection locked="0"/>
    </xf>
    <xf numFmtId="4" fontId="3" fillId="3" borderId="2" xfId="0" applyNumberFormat="1" applyFont="1" applyFill="1" applyBorder="1" applyAlignment="1">
      <alignment horizontal="right" vertical="top" wrapText="1"/>
    </xf>
    <xf numFmtId="4" fontId="3" fillId="3"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10" borderId="1" xfId="0" applyFont="1" applyFill="1" applyBorder="1" applyAlignment="1">
      <alignment horizontal="center" vertical="top" wrapText="1"/>
    </xf>
    <xf numFmtId="0" fontId="12" fillId="7" borderId="1" xfId="0" applyFont="1" applyFill="1" applyBorder="1" applyAlignment="1">
      <alignment horizontal="center" vertical="top" wrapText="1"/>
    </xf>
    <xf numFmtId="0" fontId="12" fillId="8" borderId="1" xfId="0" applyFont="1" applyFill="1" applyBorder="1" applyAlignment="1">
      <alignment horizontal="center" vertical="top" wrapText="1"/>
    </xf>
    <xf numFmtId="0" fontId="11" fillId="0" borderId="1" xfId="0" applyFont="1" applyBorder="1" applyAlignment="1">
      <alignment vertical="top"/>
    </xf>
    <xf numFmtId="14" fontId="11" fillId="0" borderId="1" xfId="0" applyNumberFormat="1" applyFont="1" applyBorder="1" applyAlignment="1">
      <alignment vertical="top"/>
    </xf>
    <xf numFmtId="0" fontId="11" fillId="0" borderId="0" xfId="0" applyFont="1" applyAlignment="1">
      <alignment vertical="top"/>
    </xf>
    <xf numFmtId="0" fontId="10" fillId="0" borderId="0" xfId="0" applyFont="1" applyAlignment="1">
      <alignment horizontal="left" vertical="top"/>
    </xf>
    <xf numFmtId="0" fontId="12" fillId="3" borderId="1" xfId="0" applyFont="1" applyFill="1" applyBorder="1" applyAlignment="1">
      <alignment vertical="top"/>
    </xf>
    <xf numFmtId="0" fontId="3" fillId="6" borderId="1" xfId="0" applyFont="1" applyFill="1" applyBorder="1" applyAlignment="1">
      <alignment horizontal="center" vertical="top" wrapText="1"/>
    </xf>
    <xf numFmtId="3" fontId="12" fillId="3" borderId="1" xfId="0" applyNumberFormat="1" applyFont="1" applyFill="1" applyBorder="1" applyAlignment="1">
      <alignment horizontal="center" vertical="top"/>
    </xf>
    <xf numFmtId="3" fontId="12" fillId="0" borderId="1" xfId="0" applyNumberFormat="1" applyFont="1" applyBorder="1" applyAlignment="1">
      <alignment horizontal="center" vertical="top"/>
    </xf>
    <xf numFmtId="164" fontId="11" fillId="3" borderId="1" xfId="0" applyNumberFormat="1" applyFont="1" applyFill="1" applyBorder="1" applyAlignment="1">
      <alignment vertical="top"/>
    </xf>
    <xf numFmtId="0" fontId="12" fillId="2" borderId="2" xfId="0" applyFont="1" applyFill="1" applyBorder="1" applyAlignment="1">
      <alignment horizontal="center" vertical="top" wrapText="1"/>
    </xf>
    <xf numFmtId="164" fontId="12" fillId="6" borderId="1" xfId="0" applyNumberFormat="1" applyFont="1" applyFill="1" applyBorder="1" applyAlignment="1">
      <alignment vertical="top"/>
    </xf>
    <xf numFmtId="3" fontId="3" fillId="3" borderId="2" xfId="0" applyNumberFormat="1" applyFont="1" applyFill="1" applyBorder="1" applyAlignment="1">
      <alignment horizontal="center" vertical="top" wrapText="1"/>
    </xf>
    <xf numFmtId="3" fontId="4" fillId="3" borderId="1" xfId="0" applyNumberFormat="1" applyFont="1" applyFill="1" applyBorder="1" applyAlignment="1">
      <alignment horizontal="center" vertical="top"/>
    </xf>
    <xf numFmtId="0" fontId="23" fillId="0" borderId="0" xfId="0" applyFont="1" applyAlignment="1">
      <alignment horizontal="center" vertical="top" wrapText="1"/>
    </xf>
    <xf numFmtId="0" fontId="23" fillId="0" borderId="0" xfId="0" applyFont="1" applyAlignment="1">
      <alignment vertical="top" wrapText="1"/>
    </xf>
    <xf numFmtId="0" fontId="22" fillId="0" borderId="0" xfId="0" applyFont="1" applyAlignment="1">
      <alignment vertical="top"/>
    </xf>
    <xf numFmtId="0" fontId="22" fillId="0" borderId="0" xfId="0" applyFont="1" applyAlignment="1">
      <alignment vertical="top" wrapText="1"/>
    </xf>
    <xf numFmtId="0" fontId="24" fillId="0" borderId="0" xfId="0" applyFont="1" applyAlignment="1">
      <alignment vertical="top" wrapText="1"/>
    </xf>
    <xf numFmtId="0" fontId="25" fillId="0" borderId="0" xfId="0" applyFont="1" applyAlignment="1">
      <alignment horizontal="center" vertical="top" wrapText="1"/>
    </xf>
    <xf numFmtId="0" fontId="6" fillId="0" borderId="1" xfId="0" applyFont="1" applyBorder="1" applyAlignment="1" applyProtection="1">
      <alignment horizontal="center" vertical="top" wrapText="1"/>
      <protection locked="0"/>
    </xf>
    <xf numFmtId="0" fontId="17" fillId="0" borderId="0" xfId="0"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9" fillId="0" borderId="0" xfId="0" applyFont="1" applyAlignment="1">
      <alignment vertical="top"/>
    </xf>
    <xf numFmtId="0" fontId="14"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1" fillId="0" borderId="0" xfId="0" applyFont="1" applyAlignment="1">
      <alignment horizontal="center" vertical="top"/>
    </xf>
    <xf numFmtId="0" fontId="10" fillId="0" borderId="0" xfId="0" applyFont="1" applyAlignment="1">
      <alignment vertical="top" wrapText="1"/>
    </xf>
    <xf numFmtId="0" fontId="14" fillId="0" borderId="0" xfId="0" applyFont="1" applyAlignment="1">
      <alignment horizontal="center" vertical="top" wrapText="1"/>
    </xf>
    <xf numFmtId="0" fontId="12" fillId="0" borderId="0" xfId="0" applyFont="1" applyAlignment="1">
      <alignment horizontal="center" vertical="top" wrapText="1"/>
    </xf>
    <xf numFmtId="0" fontId="6" fillId="0" borderId="0" xfId="0" applyFont="1" applyAlignment="1">
      <alignment horizontal="center" vertical="top" wrapText="1"/>
    </xf>
    <xf numFmtId="4" fontId="12" fillId="6" borderId="1" xfId="0" applyNumberFormat="1" applyFont="1" applyFill="1" applyBorder="1" applyAlignment="1">
      <alignment horizontal="center" vertical="top" wrapText="1"/>
    </xf>
    <xf numFmtId="164" fontId="12" fillId="6" borderId="1" xfId="0" applyNumberFormat="1" applyFont="1" applyFill="1" applyBorder="1" applyAlignment="1">
      <alignment horizontal="center" vertical="top" wrapText="1"/>
    </xf>
    <xf numFmtId="44" fontId="12" fillId="6" borderId="1" xfId="0" applyNumberFormat="1" applyFont="1" applyFill="1" applyBorder="1" applyAlignment="1">
      <alignment horizontal="center" vertical="top" wrapText="1"/>
    </xf>
    <xf numFmtId="0" fontId="10" fillId="0" borderId="0" xfId="0" applyFont="1" applyAlignment="1">
      <alignment vertical="top"/>
    </xf>
    <xf numFmtId="0" fontId="4" fillId="3" borderId="1" xfId="0" applyFont="1" applyFill="1" applyBorder="1" applyAlignment="1">
      <alignment vertical="top"/>
    </xf>
    <xf numFmtId="0" fontId="15" fillId="0" borderId="1" xfId="0" applyFont="1" applyBorder="1" applyAlignment="1">
      <alignment horizontal="center" vertical="top" wrapText="1"/>
    </xf>
    <xf numFmtId="4" fontId="11" fillId="3" borderId="1" xfId="0" applyNumberFormat="1" applyFont="1" applyFill="1" applyBorder="1" applyAlignment="1">
      <alignment vertical="top"/>
    </xf>
    <xf numFmtId="166" fontId="12" fillId="6" borderId="1" xfId="0" applyNumberFormat="1" applyFont="1" applyFill="1" applyBorder="1" applyAlignment="1">
      <alignment horizontal="center" vertical="top" wrapText="1"/>
    </xf>
    <xf numFmtId="166" fontId="11" fillId="3" borderId="1" xfId="0" applyNumberFormat="1" applyFont="1" applyFill="1" applyBorder="1" applyAlignment="1">
      <alignment horizontal="center" vertical="top" wrapText="1"/>
    </xf>
    <xf numFmtId="0" fontId="2" fillId="0" borderId="0" xfId="0" applyFont="1" applyAlignment="1">
      <alignment horizontal="center" vertical="top" wrapText="1"/>
    </xf>
    <xf numFmtId="0" fontId="5" fillId="0" borderId="0" xfId="0" applyFont="1" applyAlignment="1">
      <alignment vertical="top"/>
    </xf>
    <xf numFmtId="0" fontId="11" fillId="0" borderId="0" xfId="0" applyFont="1" applyAlignment="1">
      <alignment horizontal="center" vertical="top" wrapText="1"/>
    </xf>
    <xf numFmtId="3" fontId="12" fillId="3" borderId="1" xfId="0" applyNumberFormat="1" applyFont="1" applyFill="1" applyBorder="1" applyAlignment="1">
      <alignment vertical="top"/>
    </xf>
    <xf numFmtId="0" fontId="3" fillId="3" borderId="1" xfId="0" applyFont="1" applyFill="1" applyBorder="1" applyAlignment="1">
      <alignment horizontal="center" vertical="top"/>
    </xf>
    <xf numFmtId="9" fontId="4" fillId="3" borderId="1" xfId="1" applyFont="1" applyFill="1" applyBorder="1" applyAlignment="1" applyProtection="1">
      <alignment vertical="top"/>
    </xf>
    <xf numFmtId="9" fontId="3" fillId="3" borderId="1" xfId="1" applyFont="1" applyFill="1" applyBorder="1" applyAlignment="1" applyProtection="1">
      <alignment vertical="top"/>
    </xf>
    <xf numFmtId="0" fontId="11" fillId="3" borderId="6" xfId="0" applyFont="1" applyFill="1" applyBorder="1" applyAlignment="1">
      <alignment vertical="top"/>
    </xf>
    <xf numFmtId="3" fontId="12" fillId="0" borderId="6" xfId="0" applyNumberFormat="1" applyFont="1" applyBorder="1" applyAlignment="1">
      <alignment horizontal="center" vertical="top"/>
    </xf>
    <xf numFmtId="0" fontId="3" fillId="3" borderId="6" xfId="0" applyFont="1" applyFill="1" applyBorder="1" applyAlignment="1">
      <alignment horizontal="center" vertical="top"/>
    </xf>
    <xf numFmtId="9" fontId="4" fillId="3" borderId="6" xfId="1" applyFont="1" applyFill="1" applyBorder="1" applyAlignment="1" applyProtection="1">
      <alignment vertical="top"/>
    </xf>
    <xf numFmtId="9" fontId="3" fillId="3" borderId="6" xfId="1" applyFont="1" applyFill="1" applyBorder="1" applyAlignment="1" applyProtection="1">
      <alignment vertical="top"/>
    </xf>
    <xf numFmtId="0" fontId="3" fillId="0" borderId="7" xfId="0" applyFont="1" applyBorder="1" applyAlignment="1">
      <alignment vertical="top"/>
    </xf>
    <xf numFmtId="0" fontId="11" fillId="3" borderId="8" xfId="0" applyFont="1" applyFill="1" applyBorder="1" applyAlignment="1">
      <alignment vertical="top"/>
    </xf>
    <xf numFmtId="3" fontId="12" fillId="3" borderId="8" xfId="0" applyNumberFormat="1" applyFont="1" applyFill="1" applyBorder="1" applyAlignment="1">
      <alignment horizontal="center" vertical="top"/>
    </xf>
    <xf numFmtId="0" fontId="3" fillId="3" borderId="8" xfId="0" applyFont="1" applyFill="1" applyBorder="1" applyAlignment="1">
      <alignment horizontal="center" vertical="top"/>
    </xf>
    <xf numFmtId="9" fontId="4" fillId="3" borderId="8" xfId="1" applyFont="1" applyFill="1" applyBorder="1" applyAlignment="1" applyProtection="1">
      <alignment vertical="top"/>
    </xf>
    <xf numFmtId="9" fontId="3" fillId="3" borderId="8" xfId="1" applyFont="1" applyFill="1" applyBorder="1" applyAlignment="1" applyProtection="1">
      <alignment vertical="top"/>
    </xf>
    <xf numFmtId="0" fontId="4" fillId="0" borderId="7" xfId="0" applyFont="1" applyBorder="1" applyAlignment="1">
      <alignment vertical="top"/>
    </xf>
    <xf numFmtId="3" fontId="12" fillId="3" borderId="6" xfId="0" applyNumberFormat="1" applyFont="1" applyFill="1" applyBorder="1" applyAlignment="1">
      <alignment horizontal="center" vertical="top"/>
    </xf>
    <xf numFmtId="0" fontId="2" fillId="0" borderId="7" xfId="0" applyFont="1" applyBorder="1" applyAlignment="1">
      <alignment vertical="top"/>
    </xf>
    <xf numFmtId="0" fontId="12" fillId="3" borderId="8" xfId="0" applyFont="1" applyFill="1" applyBorder="1" applyAlignment="1">
      <alignment vertical="top"/>
    </xf>
    <xf numFmtId="0" fontId="12" fillId="3" borderId="6" xfId="0" applyFont="1" applyFill="1" applyBorder="1" applyAlignment="1">
      <alignment vertical="top"/>
    </xf>
    <xf numFmtId="3" fontId="11" fillId="3" borderId="6" xfId="0" applyNumberFormat="1" applyFont="1" applyFill="1" applyBorder="1" applyAlignment="1">
      <alignment horizontal="center" vertical="top"/>
    </xf>
    <xf numFmtId="0" fontId="27" fillId="0" borderId="0" xfId="0" applyFont="1"/>
    <xf numFmtId="164" fontId="12" fillId="6" borderId="1" xfId="1" applyNumberFormat="1" applyFont="1" applyFill="1" applyBorder="1" applyAlignment="1" applyProtection="1">
      <alignment horizontal="center" vertical="top" wrapText="1"/>
    </xf>
    <xf numFmtId="0" fontId="3" fillId="3" borderId="0" xfId="0" applyFont="1" applyFill="1" applyAlignment="1">
      <alignment vertical="top"/>
    </xf>
    <xf numFmtId="0" fontId="5"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20" fillId="0" borderId="0" xfId="0" applyFont="1" applyAlignment="1">
      <alignment horizontal="center" vertical="top" wrapText="1"/>
    </xf>
    <xf numFmtId="0" fontId="10" fillId="0" borderId="0" xfId="0" applyFont="1" applyAlignment="1">
      <alignment horizontal="center" vertical="top" wrapText="1"/>
    </xf>
    <xf numFmtId="0" fontId="21" fillId="0" borderId="0" xfId="0" applyFont="1" applyAlignment="1">
      <alignment horizontal="center" vertical="top" wrapText="1"/>
    </xf>
    <xf numFmtId="0" fontId="3" fillId="4" borderId="1" xfId="0" applyFont="1" applyFill="1" applyBorder="1" applyAlignment="1">
      <alignment horizontal="center" vertical="top" wrapText="1"/>
    </xf>
    <xf numFmtId="0" fontId="5" fillId="0" borderId="0" xfId="0" applyFont="1" applyAlignment="1">
      <alignment horizontal="right" vertical="top" wrapText="1"/>
    </xf>
    <xf numFmtId="0" fontId="6" fillId="0" borderId="0" xfId="0" applyFont="1" applyAlignment="1">
      <alignment horizontal="right" vertical="top" wrapText="1"/>
    </xf>
    <xf numFmtId="0" fontId="11" fillId="3" borderId="1" xfId="0" applyFont="1" applyFill="1" applyBorder="1" applyAlignment="1">
      <alignment horizontal="left" vertical="top"/>
    </xf>
    <xf numFmtId="0" fontId="11" fillId="0" borderId="1" xfId="0" applyFont="1" applyBorder="1" applyAlignment="1">
      <alignment horizontal="left" vertical="top"/>
    </xf>
    <xf numFmtId="0" fontId="11" fillId="0" borderId="1" xfId="0" applyFont="1" applyBorder="1"/>
    <xf numFmtId="4" fontId="11" fillId="0" borderId="1" xfId="0" applyNumberFormat="1" applyFont="1" applyBorder="1"/>
    <xf numFmtId="0" fontId="11" fillId="0" borderId="4" xfId="0" applyFont="1" applyBorder="1" applyAlignment="1">
      <alignment horizontal="left" vertical="top"/>
    </xf>
    <xf numFmtId="0" fontId="11" fillId="0" borderId="1" xfId="0" applyFont="1" applyBorder="1" applyAlignment="1">
      <alignment horizontal="center"/>
    </xf>
    <xf numFmtId="164" fontId="12" fillId="3" borderId="1" xfId="0" applyNumberFormat="1" applyFont="1" applyFill="1" applyBorder="1" applyAlignment="1">
      <alignment horizontal="center" vertical="top"/>
    </xf>
    <xf numFmtId="165" fontId="12" fillId="6" borderId="1" xfId="1" applyNumberFormat="1" applyFont="1" applyFill="1" applyBorder="1" applyAlignment="1" applyProtection="1">
      <alignment horizontal="center" vertical="top" wrapText="1"/>
    </xf>
    <xf numFmtId="165" fontId="12" fillId="3" borderId="1" xfId="1" applyNumberFormat="1" applyFont="1" applyFill="1" applyBorder="1" applyAlignment="1" applyProtection="1">
      <alignment horizontal="center" vertical="top" wrapText="1"/>
    </xf>
    <xf numFmtId="167" fontId="11" fillId="3" borderId="1" xfId="0" applyNumberFormat="1" applyFont="1" applyFill="1" applyBorder="1" applyAlignment="1">
      <alignment horizontal="center" vertical="top" wrapText="1"/>
    </xf>
    <xf numFmtId="167" fontId="12" fillId="6" borderId="1" xfId="0" applyNumberFormat="1" applyFont="1" applyFill="1" applyBorder="1" applyAlignment="1">
      <alignment horizontal="center" vertical="top" wrapText="1"/>
    </xf>
    <xf numFmtId="3" fontId="12" fillId="6" borderId="1" xfId="0" applyNumberFormat="1" applyFont="1" applyFill="1" applyBorder="1" applyAlignment="1">
      <alignment horizontal="center" vertical="top" wrapText="1"/>
    </xf>
    <xf numFmtId="3" fontId="11" fillId="3" borderId="1" xfId="0" applyNumberFormat="1" applyFont="1" applyFill="1" applyBorder="1" applyAlignment="1">
      <alignment horizontal="center" vertical="top"/>
    </xf>
    <xf numFmtId="10" fontId="3" fillId="3" borderId="2" xfId="1" applyNumberFormat="1" applyFont="1" applyFill="1" applyBorder="1" applyAlignment="1" applyProtection="1">
      <alignment horizontal="right" vertical="top" wrapText="1"/>
    </xf>
    <xf numFmtId="0" fontId="3"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vertical="top"/>
    </xf>
    <xf numFmtId="0" fontId="16" fillId="0" borderId="0" xfId="0" applyFont="1" applyAlignment="1">
      <alignment horizontal="left" vertical="top"/>
    </xf>
    <xf numFmtId="0" fontId="12" fillId="0" borderId="0" xfId="0" applyFont="1" applyAlignment="1">
      <alignment horizontal="left" vertical="top"/>
    </xf>
    <xf numFmtId="0" fontId="11" fillId="3" borderId="8" xfId="0" applyFont="1" applyFill="1" applyBorder="1" applyAlignment="1">
      <alignment horizontal="center" vertical="top"/>
    </xf>
    <xf numFmtId="0" fontId="11" fillId="3" borderId="6" xfId="0" applyFont="1" applyFill="1" applyBorder="1" applyAlignment="1">
      <alignment horizontal="center" vertical="top"/>
    </xf>
    <xf numFmtId="0" fontId="11" fillId="3" borderId="1" xfId="0" applyFont="1" applyFill="1" applyBorder="1" applyAlignment="1">
      <alignment vertical="top" wrapText="1"/>
    </xf>
    <xf numFmtId="0" fontId="3" fillId="3" borderId="1" xfId="0" applyFont="1" applyFill="1" applyBorder="1" applyAlignment="1">
      <alignment vertical="top"/>
    </xf>
    <xf numFmtId="0" fontId="12" fillId="3" borderId="1" xfId="0" applyFont="1" applyFill="1" applyBorder="1" applyAlignment="1">
      <alignment horizontal="center" vertical="top" wrapText="1"/>
    </xf>
    <xf numFmtId="10" fontId="4" fillId="3" borderId="2" xfId="1" applyNumberFormat="1" applyFont="1" applyFill="1" applyBorder="1" applyAlignment="1" applyProtection="1">
      <alignment horizontal="right" vertical="top" wrapText="1"/>
    </xf>
    <xf numFmtId="0" fontId="11" fillId="0" borderId="7" xfId="0" applyFont="1" applyBorder="1" applyAlignment="1">
      <alignment horizontal="center" vertical="top" wrapText="1"/>
    </xf>
    <xf numFmtId="0" fontId="22" fillId="0" borderId="0" xfId="0" applyFont="1" applyAlignment="1">
      <alignment horizontal="center" vertical="top" wrapText="1"/>
    </xf>
    <xf numFmtId="0" fontId="24" fillId="0" borderId="1" xfId="0" applyFont="1" applyBorder="1" applyAlignment="1">
      <alignment horizontal="center" vertical="top" wrapText="1"/>
    </xf>
    <xf numFmtId="0" fontId="29" fillId="0" borderId="0" xfId="0" applyFont="1" applyAlignment="1">
      <alignment vertical="top"/>
    </xf>
    <xf numFmtId="0" fontId="29" fillId="0" borderId="0" xfId="0" applyFont="1" applyAlignment="1" applyProtection="1">
      <alignment vertical="top"/>
      <protection locked="0"/>
    </xf>
    <xf numFmtId="0" fontId="11" fillId="0" borderId="1" xfId="0" applyFont="1" applyBorder="1" applyAlignment="1" applyProtection="1">
      <alignment vertical="top"/>
      <protection locked="0"/>
    </xf>
    <xf numFmtId="0" fontId="11" fillId="0" borderId="1" xfId="0" applyFont="1" applyBorder="1" applyAlignment="1" applyProtection="1">
      <alignment horizontal="center" vertical="top"/>
      <protection locked="0"/>
    </xf>
    <xf numFmtId="4" fontId="11" fillId="0" borderId="1" xfId="0" applyNumberFormat="1" applyFont="1" applyBorder="1" applyAlignment="1" applyProtection="1">
      <alignment vertical="top"/>
      <protection locked="0"/>
    </xf>
    <xf numFmtId="4" fontId="11" fillId="0" borderId="1" xfId="0" applyNumberFormat="1" applyFont="1" applyBorder="1" applyAlignment="1" applyProtection="1">
      <alignment horizontal="center" vertical="top"/>
      <protection locked="0"/>
    </xf>
    <xf numFmtId="1" fontId="11" fillId="0" borderId="1" xfId="0" applyNumberFormat="1" applyFont="1" applyBorder="1" applyAlignment="1" applyProtection="1">
      <alignment horizontal="center" vertical="top"/>
      <protection locked="0"/>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1" fontId="11" fillId="0" borderId="1" xfId="0" applyNumberFormat="1" applyFont="1" applyBorder="1" applyAlignment="1" applyProtection="1">
      <alignment vertical="top"/>
      <protection locked="0"/>
    </xf>
    <xf numFmtId="1" fontId="11" fillId="0" borderId="1" xfId="0" applyNumberFormat="1" applyFont="1" applyBorder="1" applyAlignment="1">
      <alignment vertical="top"/>
    </xf>
    <xf numFmtId="0" fontId="11" fillId="0" borderId="8" xfId="0" applyFont="1" applyBorder="1" applyAlignment="1">
      <alignment vertical="top"/>
    </xf>
    <xf numFmtId="14" fontId="11" fillId="0" borderId="1" xfId="0" applyNumberFormat="1" applyFont="1" applyBorder="1"/>
    <xf numFmtId="0" fontId="25" fillId="2" borderId="9" xfId="0" applyFont="1" applyFill="1" applyBorder="1" applyAlignment="1">
      <alignment horizontal="center" vertical="top" wrapText="1"/>
    </xf>
    <xf numFmtId="0" fontId="25" fillId="2" borderId="10" xfId="0" applyFont="1" applyFill="1" applyBorder="1" applyAlignment="1">
      <alignment horizontal="center" vertical="top" wrapText="1"/>
    </xf>
    <xf numFmtId="0" fontId="25" fillId="2" borderId="11" xfId="0" applyFont="1" applyFill="1" applyBorder="1" applyAlignment="1">
      <alignment vertical="top" wrapText="1"/>
    </xf>
    <xf numFmtId="0" fontId="24" fillId="0" borderId="12" xfId="0" applyFont="1" applyBorder="1" applyAlignment="1">
      <alignment horizontal="center" vertical="top" wrapText="1"/>
    </xf>
    <xf numFmtId="0" fontId="24" fillId="0" borderId="13" xfId="0" applyFont="1" applyBorder="1" applyAlignment="1">
      <alignment vertical="top" wrapText="1"/>
    </xf>
    <xf numFmtId="0" fontId="24" fillId="0" borderId="14" xfId="0" applyFont="1" applyBorder="1" applyAlignment="1">
      <alignment horizontal="center" vertical="top" wrapText="1"/>
    </xf>
    <xf numFmtId="0" fontId="24" fillId="0" borderId="8" xfId="0" applyFont="1" applyBorder="1" applyAlignment="1">
      <alignment horizontal="center" vertical="top" wrapText="1"/>
    </xf>
    <xf numFmtId="0" fontId="24" fillId="0" borderId="15" xfId="0" applyFont="1" applyBorder="1" applyAlignment="1">
      <alignment vertical="top" wrapText="1"/>
    </xf>
    <xf numFmtId="0" fontId="24" fillId="0" borderId="0" xfId="0" applyFont="1" applyAlignment="1">
      <alignment horizontal="center" vertical="top" wrapText="1"/>
    </xf>
    <xf numFmtId="0" fontId="22" fillId="0" borderId="0" xfId="0" applyFont="1" applyAlignment="1">
      <alignment horizontal="center" vertical="center"/>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4" fillId="9" borderId="12" xfId="0" applyFont="1" applyFill="1" applyBorder="1" applyAlignment="1">
      <alignment horizontal="left" vertical="top"/>
    </xf>
    <xf numFmtId="0" fontId="24" fillId="13" borderId="12" xfId="0" applyFont="1" applyFill="1" applyBorder="1" applyAlignment="1">
      <alignment horizontal="left" vertical="top"/>
    </xf>
    <xf numFmtId="0" fontId="24" fillId="12" borderId="12" xfId="0" applyFont="1" applyFill="1" applyBorder="1" applyAlignment="1">
      <alignment horizontal="left" vertical="top"/>
    </xf>
    <xf numFmtId="0" fontId="24" fillId="12" borderId="14" xfId="0" applyFont="1" applyFill="1" applyBorder="1" applyAlignment="1">
      <alignment horizontal="left" vertical="top"/>
    </xf>
    <xf numFmtId="0" fontId="25" fillId="0" borderId="12" xfId="0" applyFont="1" applyBorder="1" applyAlignment="1">
      <alignment horizontal="center" vertical="top"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6" fillId="2" borderId="16" xfId="0" applyFont="1" applyFill="1" applyBorder="1" applyAlignment="1" applyProtection="1">
      <alignment horizontal="center" vertical="top" wrapText="1"/>
      <protection locked="0"/>
    </xf>
    <xf numFmtId="0" fontId="25" fillId="0" borderId="17" xfId="0" applyFont="1" applyBorder="1" applyAlignment="1">
      <alignment horizontal="center" vertical="top" wrapText="1"/>
    </xf>
    <xf numFmtId="0" fontId="25" fillId="0" borderId="18" xfId="0" applyFont="1" applyBorder="1" applyAlignment="1">
      <alignment horizontal="center" vertical="top" wrapText="1"/>
    </xf>
    <xf numFmtId="0" fontId="26" fillId="2" borderId="9" xfId="0" applyFont="1" applyFill="1" applyBorder="1" applyAlignment="1" applyProtection="1">
      <alignment horizontal="center" vertical="top" wrapText="1"/>
      <protection locked="0"/>
    </xf>
    <xf numFmtId="0" fontId="26" fillId="2" borderId="11" xfId="0" applyFont="1" applyFill="1" applyBorder="1" applyAlignment="1" applyProtection="1">
      <alignment horizontal="center" vertical="top" wrapText="1"/>
      <protection locked="0"/>
    </xf>
    <xf numFmtId="0" fontId="33" fillId="2" borderId="11" xfId="0" applyFont="1" applyFill="1" applyBorder="1" applyAlignment="1">
      <alignment vertical="top" wrapText="1"/>
    </xf>
    <xf numFmtId="0" fontId="34" fillId="0" borderId="13" xfId="0" applyFont="1" applyBorder="1" applyAlignment="1">
      <alignment vertical="top" wrapText="1"/>
    </xf>
    <xf numFmtId="0" fontId="34" fillId="0" borderId="15" xfId="0" applyFont="1" applyBorder="1" applyAlignment="1">
      <alignment vertical="top" wrapText="1"/>
    </xf>
    <xf numFmtId="0" fontId="36" fillId="0" borderId="0" xfId="0" applyFont="1"/>
    <xf numFmtId="0" fontId="37" fillId="0" borderId="0" xfId="0" applyFont="1"/>
    <xf numFmtId="0" fontId="35" fillId="0" borderId="0" xfId="0" applyFont="1" applyAlignment="1">
      <alignment horizontal="center"/>
    </xf>
    <xf numFmtId="0" fontId="36" fillId="3" borderId="1" xfId="0" applyFont="1" applyFill="1" applyBorder="1" applyAlignment="1">
      <alignment horizontal="center"/>
    </xf>
    <xf numFmtId="0" fontId="36" fillId="3" borderId="1" xfId="0" applyFont="1" applyFill="1" applyBorder="1"/>
    <xf numFmtId="0" fontId="37" fillId="0" borderId="1" xfId="0" applyFont="1" applyBorder="1" applyAlignment="1">
      <alignment horizontal="center"/>
    </xf>
    <xf numFmtId="0" fontId="37" fillId="3" borderId="1" xfId="0" applyFont="1" applyFill="1" applyBorder="1"/>
    <xf numFmtId="0" fontId="37" fillId="0" borderId="1" xfId="0" applyFont="1" applyBorder="1"/>
    <xf numFmtId="0" fontId="37" fillId="0" borderId="0" xfId="0" applyFont="1" applyAlignment="1">
      <alignment horizontal="center"/>
    </xf>
    <xf numFmtId="0" fontId="36" fillId="3" borderId="19" xfId="0" applyFont="1" applyFill="1" applyBorder="1" applyAlignment="1">
      <alignment horizontal="center"/>
    </xf>
    <xf numFmtId="0" fontId="36" fillId="3" borderId="21" xfId="0" applyFont="1" applyFill="1" applyBorder="1" applyAlignment="1">
      <alignment horizontal="center" vertical="center" wrapText="1"/>
    </xf>
    <xf numFmtId="0" fontId="37" fillId="0" borderId="9" xfId="0" applyFont="1" applyBorder="1" applyAlignment="1">
      <alignment horizontal="center"/>
    </xf>
    <xf numFmtId="0" fontId="37" fillId="3" borderId="11" xfId="0" applyFont="1" applyFill="1" applyBorder="1"/>
    <xf numFmtId="0" fontId="37" fillId="0" borderId="12" xfId="0" applyFont="1" applyBorder="1" applyAlignment="1">
      <alignment horizontal="center"/>
    </xf>
    <xf numFmtId="0" fontId="37" fillId="3" borderId="13" xfId="0" applyFont="1" applyFill="1" applyBorder="1"/>
    <xf numFmtId="0" fontId="37" fillId="0" borderId="14" xfId="0" applyFont="1" applyBorder="1" applyAlignment="1">
      <alignment horizontal="center"/>
    </xf>
    <xf numFmtId="0" fontId="37" fillId="3" borderId="15" xfId="0" applyFont="1" applyFill="1" applyBorder="1"/>
    <xf numFmtId="0" fontId="37" fillId="0" borderId="0" xfId="0" applyFont="1" applyAlignment="1">
      <alignment horizontal="center" vertical="center" wrapText="1"/>
    </xf>
    <xf numFmtId="0" fontId="36" fillId="3" borderId="20" xfId="0" applyFont="1" applyFill="1" applyBorder="1" applyAlignment="1">
      <alignment horizontal="center" vertical="center" wrapText="1"/>
    </xf>
    <xf numFmtId="0" fontId="37" fillId="0" borderId="0" xfId="0" applyFont="1" applyAlignment="1">
      <alignment vertical="center" wrapText="1"/>
    </xf>
    <xf numFmtId="0" fontId="25" fillId="0" borderId="15" xfId="0" applyFont="1" applyBorder="1" applyAlignment="1">
      <alignment horizontal="center" vertical="top" wrapText="1"/>
    </xf>
    <xf numFmtId="0" fontId="25" fillId="0" borderId="22" xfId="0" applyFont="1" applyBorder="1" applyAlignment="1">
      <alignment horizontal="center" vertical="top" wrapText="1"/>
    </xf>
    <xf numFmtId="0" fontId="25" fillId="0" borderId="23" xfId="0" applyFont="1" applyBorder="1" applyAlignment="1">
      <alignment horizontal="center" vertical="top" wrapText="1"/>
    </xf>
    <xf numFmtId="0" fontId="24" fillId="0" borderId="24" xfId="0" applyFont="1" applyBorder="1" applyAlignment="1">
      <alignment horizontal="center" vertical="top" wrapText="1"/>
    </xf>
    <xf numFmtId="0" fontId="24" fillId="0" borderId="5" xfId="0" applyFont="1" applyBorder="1" applyAlignment="1">
      <alignment horizontal="center" vertical="top" wrapText="1"/>
    </xf>
    <xf numFmtId="0" fontId="24" fillId="0" borderId="25" xfId="0" applyFont="1" applyBorder="1" applyAlignment="1">
      <alignment vertical="top" wrapText="1"/>
    </xf>
    <xf numFmtId="2" fontId="11" fillId="0" borderId="1" xfId="0" applyNumberFormat="1" applyFont="1" applyBorder="1" applyAlignment="1" applyProtection="1">
      <alignment vertical="top"/>
      <protection locked="0"/>
    </xf>
    <xf numFmtId="0" fontId="11" fillId="0" borderId="1" xfId="0" applyFont="1" applyBorder="1" applyAlignment="1">
      <alignment horizontal="center" vertical="top"/>
    </xf>
    <xf numFmtId="4" fontId="11" fillId="0" borderId="1" xfId="0" applyNumberFormat="1" applyFont="1" applyBorder="1" applyAlignment="1">
      <alignment vertical="top"/>
    </xf>
    <xf numFmtId="4" fontId="11" fillId="0" borderId="1" xfId="0" applyNumberFormat="1" applyFont="1" applyBorder="1" applyAlignment="1">
      <alignment horizontal="center" vertical="top"/>
    </xf>
    <xf numFmtId="1" fontId="11"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1" fontId="4" fillId="0" borderId="1" xfId="0" applyNumberFormat="1" applyFont="1" applyBorder="1" applyAlignment="1">
      <alignment vertical="top"/>
    </xf>
    <xf numFmtId="14" fontId="40" fillId="0" borderId="1" xfId="0" applyNumberFormat="1" applyFont="1" applyBorder="1"/>
    <xf numFmtId="4" fontId="11" fillId="14" borderId="1" xfId="0" applyNumberFormat="1" applyFont="1" applyFill="1" applyBorder="1" applyAlignment="1" applyProtection="1">
      <alignment vertical="top"/>
      <protection locked="0"/>
    </xf>
    <xf numFmtId="0" fontId="4" fillId="0" borderId="1" xfId="0" applyFont="1" applyBorder="1"/>
    <xf numFmtId="0" fontId="4" fillId="14" borderId="1" xfId="0" applyFont="1" applyFill="1" applyBorder="1"/>
    <xf numFmtId="0" fontId="41" fillId="0" borderId="0" xfId="0" applyFont="1"/>
    <xf numFmtId="4" fontId="40" fillId="0" borderId="1" xfId="0" applyNumberFormat="1" applyFont="1" applyBorder="1"/>
    <xf numFmtId="4" fontId="42" fillId="0" borderId="1" xfId="0" applyNumberFormat="1" applyFont="1" applyBorder="1"/>
    <xf numFmtId="0" fontId="38" fillId="0" borderId="0" xfId="0" applyFont="1" applyAlignment="1">
      <alignment horizontal="justify" vertical="center" wrapText="1"/>
    </xf>
    <xf numFmtId="0" fontId="1" fillId="0" borderId="0" xfId="0" applyFont="1" applyAlignment="1">
      <alignment horizontal="center" vertical="top"/>
    </xf>
    <xf numFmtId="0" fontId="3" fillId="2" borderId="1" xfId="0" applyFont="1" applyFill="1" applyBorder="1" applyAlignment="1">
      <alignment horizontal="center" vertical="top"/>
    </xf>
    <xf numFmtId="0" fontId="13" fillId="2" borderId="2" xfId="0" applyFont="1" applyFill="1" applyBorder="1" applyAlignment="1">
      <alignment horizontal="center" vertical="top"/>
    </xf>
    <xf numFmtId="0" fontId="13" fillId="2" borderId="3" xfId="0" applyFont="1" applyFill="1" applyBorder="1" applyAlignment="1">
      <alignment horizontal="center" vertical="top"/>
    </xf>
    <xf numFmtId="0" fontId="13" fillId="2" borderId="4" xfId="0" applyFont="1" applyFill="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 fillId="0" borderId="0" xfId="0" applyFont="1" applyAlignment="1">
      <alignment horizontal="center" vertical="center" wrapText="1"/>
    </xf>
    <xf numFmtId="0" fontId="13" fillId="2" borderId="1" xfId="0" applyFont="1" applyFill="1" applyBorder="1" applyAlignment="1">
      <alignment horizontal="center" vertical="top"/>
    </xf>
    <xf numFmtId="0" fontId="1" fillId="2" borderId="1" xfId="0" applyFont="1" applyFill="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6" fillId="0" borderId="0" xfId="0" applyFont="1" applyAlignment="1">
      <alignment horizontal="center" vertic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6" xfId="0" applyFont="1" applyFill="1" applyBorder="1" applyAlignment="1">
      <alignment horizontal="center" vertical="top" wrapText="1"/>
    </xf>
    <xf numFmtId="0" fontId="13" fillId="7" borderId="1" xfId="0" applyFont="1" applyFill="1" applyBorder="1" applyAlignment="1">
      <alignment horizontal="center" vertical="top"/>
    </xf>
    <xf numFmtId="0" fontId="3" fillId="5" borderId="5" xfId="0" applyFont="1" applyFill="1" applyBorder="1" applyAlignment="1">
      <alignment horizontal="center" vertical="top" wrapText="1"/>
    </xf>
    <xf numFmtId="0" fontId="3" fillId="5" borderId="6" xfId="0" applyFont="1" applyFill="1" applyBorder="1" applyAlignment="1">
      <alignment horizontal="center" vertical="top" wrapText="1"/>
    </xf>
    <xf numFmtId="0" fontId="13" fillId="11" borderId="1" xfId="0" applyFont="1" applyFill="1" applyBorder="1" applyAlignment="1">
      <alignment horizontal="center" vertical="top"/>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3" fillId="9" borderId="1" xfId="0" applyFont="1" applyFill="1" applyBorder="1" applyAlignment="1">
      <alignment horizontal="center" vertical="top"/>
    </xf>
    <xf numFmtId="0" fontId="13" fillId="11" borderId="2" xfId="0" applyFont="1" applyFill="1" applyBorder="1" applyAlignment="1">
      <alignment horizontal="center" vertical="top"/>
    </xf>
    <xf numFmtId="0" fontId="13" fillId="11" borderId="3" xfId="0" applyFont="1" applyFill="1" applyBorder="1" applyAlignment="1">
      <alignment horizontal="center" vertical="top"/>
    </xf>
    <xf numFmtId="0" fontId="13" fillId="11" borderId="4" xfId="0" applyFont="1" applyFill="1" applyBorder="1" applyAlignment="1">
      <alignment horizontal="center" vertical="top"/>
    </xf>
    <xf numFmtId="0" fontId="13" fillId="7" borderId="2" xfId="0" applyFont="1" applyFill="1" applyBorder="1" applyAlignment="1">
      <alignment horizontal="center" vertical="top"/>
    </xf>
    <xf numFmtId="0" fontId="13" fillId="7" borderId="3" xfId="0" applyFont="1" applyFill="1" applyBorder="1" applyAlignment="1">
      <alignment horizontal="center" vertical="top"/>
    </xf>
    <xf numFmtId="0" fontId="13" fillId="7" borderId="4" xfId="0" applyFont="1" applyFill="1" applyBorder="1" applyAlignment="1">
      <alignment horizontal="center" vertical="top"/>
    </xf>
    <xf numFmtId="0" fontId="35" fillId="0" borderId="0" xfId="0" applyFont="1" applyAlignment="1">
      <alignment horizontal="center"/>
    </xf>
    <xf numFmtId="0" fontId="37" fillId="0" borderId="1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36" fillId="0" borderId="0" xfId="0" applyFont="1" applyAlignment="1">
      <alignment horizontal="center"/>
    </xf>
    <xf numFmtId="0" fontId="25" fillId="2" borderId="9" xfId="0" applyFont="1" applyFill="1" applyBorder="1" applyAlignment="1" applyProtection="1">
      <alignment horizontal="center" vertical="top" wrapText="1"/>
      <protection locked="0"/>
    </xf>
    <xf numFmtId="0" fontId="25" fillId="2" borderId="11" xfId="0" applyFont="1" applyFill="1" applyBorder="1" applyAlignment="1" applyProtection="1">
      <alignment horizontal="center" vertical="top" wrapText="1"/>
      <protection locked="0"/>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J61"/>
  <sheetViews>
    <sheetView tabSelected="1" topLeftCell="B1" zoomScaleNormal="100" zoomScaleSheetLayoutView="100" workbookViewId="0">
      <selection activeCell="J26" sqref="J26"/>
    </sheetView>
  </sheetViews>
  <sheetFormatPr defaultColWidth="8.7109375" defaultRowHeight="12" x14ac:dyDescent="0.25"/>
  <cols>
    <col min="1" max="1" width="16.5703125" style="4" customWidth="1"/>
    <col min="2" max="2" width="8.5703125" style="4" customWidth="1"/>
    <col min="3" max="3" width="8.5703125" style="18" customWidth="1"/>
    <col min="4" max="4" width="30.5703125" style="4" customWidth="1"/>
    <col min="5" max="5" width="18.5703125" style="4" customWidth="1"/>
    <col min="6" max="6" width="16.5703125" style="4" customWidth="1"/>
    <col min="7" max="7" width="12.7109375" style="18" customWidth="1"/>
    <col min="8" max="8" width="10.7109375" style="18" customWidth="1"/>
    <col min="9" max="10" width="12.7109375" style="4" customWidth="1"/>
    <col min="11" max="16384" width="8.7109375" style="4"/>
  </cols>
  <sheetData>
    <row r="1" spans="1:10" s="1" customFormat="1" ht="20.25" x14ac:dyDescent="0.25">
      <c r="A1" s="145" t="s">
        <v>256</v>
      </c>
      <c r="B1" s="227" t="s">
        <v>165</v>
      </c>
      <c r="C1" s="227"/>
      <c r="D1" s="227"/>
      <c r="E1" s="227"/>
      <c r="F1" s="227"/>
      <c r="G1" s="227"/>
      <c r="H1" s="227"/>
      <c r="I1" s="227"/>
      <c r="J1" s="227"/>
    </row>
    <row r="2" spans="1:10" s="3" customFormat="1" x14ac:dyDescent="0.25">
      <c r="A2" s="9"/>
      <c r="B2" s="9"/>
      <c r="C2" s="20"/>
      <c r="D2" s="9"/>
      <c r="E2" s="9"/>
      <c r="F2" s="9"/>
      <c r="G2" s="226" t="s">
        <v>987</v>
      </c>
      <c r="H2" s="226"/>
      <c r="I2" s="226"/>
      <c r="J2" s="226"/>
    </row>
    <row r="3" spans="1:10" s="3" customFormat="1" x14ac:dyDescent="0.25">
      <c r="A3" s="8" t="s">
        <v>5</v>
      </c>
      <c r="B3" s="43" t="s">
        <v>217</v>
      </c>
      <c r="C3" s="21"/>
      <c r="D3" s="9"/>
      <c r="E3" s="9"/>
      <c r="F3" s="9"/>
      <c r="G3" s="226"/>
      <c r="H3" s="226"/>
      <c r="I3" s="226"/>
      <c r="J3" s="226"/>
    </row>
    <row r="4" spans="1:10" s="10" customFormat="1" ht="27.75" customHeight="1" x14ac:dyDescent="0.25">
      <c r="A4" s="8" t="s">
        <v>6</v>
      </c>
      <c r="B4" s="43" t="s">
        <v>68</v>
      </c>
      <c r="C4" s="21"/>
      <c r="G4" s="226"/>
      <c r="H4" s="226"/>
      <c r="I4" s="226"/>
      <c r="J4" s="226"/>
    </row>
    <row r="5" spans="1:10" s="10" customFormat="1" x14ac:dyDescent="0.25">
      <c r="C5" s="21"/>
      <c r="G5" s="21"/>
      <c r="H5" s="21"/>
    </row>
    <row r="6" spans="1:10" s="71" customFormat="1" ht="48" x14ac:dyDescent="0.25">
      <c r="A6" s="36" t="s">
        <v>96</v>
      </c>
      <c r="B6" s="36" t="s">
        <v>7</v>
      </c>
      <c r="C6" s="36" t="s">
        <v>8</v>
      </c>
      <c r="D6" s="36" t="s">
        <v>9</v>
      </c>
      <c r="E6" s="36" t="s">
        <v>10</v>
      </c>
      <c r="F6" s="36" t="s">
        <v>33</v>
      </c>
      <c r="G6" s="36" t="s">
        <v>39</v>
      </c>
      <c r="H6" s="36" t="s">
        <v>64</v>
      </c>
      <c r="I6" s="36" t="s">
        <v>62</v>
      </c>
      <c r="J6" s="36" t="s">
        <v>60</v>
      </c>
    </row>
    <row r="7" spans="1:10" s="72" customFormat="1" ht="180" x14ac:dyDescent="0.25">
      <c r="A7" s="16" t="s">
        <v>34</v>
      </c>
      <c r="B7" s="16" t="s">
        <v>157</v>
      </c>
      <c r="C7" s="16" t="s">
        <v>45</v>
      </c>
      <c r="D7" s="16" t="s">
        <v>1041</v>
      </c>
      <c r="E7" s="16" t="s">
        <v>1042</v>
      </c>
      <c r="F7" s="16" t="s">
        <v>95</v>
      </c>
      <c r="G7" s="16" t="s">
        <v>92</v>
      </c>
      <c r="H7" s="16" t="s">
        <v>65</v>
      </c>
      <c r="I7" s="16" t="s">
        <v>63</v>
      </c>
      <c r="J7" s="16" t="s">
        <v>122</v>
      </c>
    </row>
    <row r="8" spans="1:10" s="71" customFormat="1" x14ac:dyDescent="0.25">
      <c r="A8" s="140"/>
      <c r="B8" s="140" t="s">
        <v>61</v>
      </c>
      <c r="C8" s="140"/>
      <c r="D8" s="140"/>
      <c r="E8" s="140"/>
      <c r="F8" s="25">
        <f>SUM(F9:F33)</f>
        <v>2608897</v>
      </c>
      <c r="G8" s="25"/>
      <c r="H8" s="140"/>
      <c r="I8" s="29">
        <f>SUM(I9:I33)</f>
        <v>46</v>
      </c>
      <c r="J8" s="29">
        <f>SUM(J9:J33)</f>
        <v>64</v>
      </c>
    </row>
    <row r="9" spans="1:10" s="152" customFormat="1" x14ac:dyDescent="0.25">
      <c r="A9" s="27" t="str">
        <f>CONCATENATE(LEFT(B9,4),"-",E9)</f>
        <v>KELM-LEADER-19.2-SAVA-1</v>
      </c>
      <c r="B9" s="41" t="s">
        <v>327</v>
      </c>
      <c r="C9" s="213">
        <v>3</v>
      </c>
      <c r="D9" s="41" t="s">
        <v>1054</v>
      </c>
      <c r="E9" s="41" t="s">
        <v>1006</v>
      </c>
      <c r="F9" s="214">
        <v>198244</v>
      </c>
      <c r="G9" s="215" t="s">
        <v>66</v>
      </c>
      <c r="H9" s="213" t="s">
        <v>1058</v>
      </c>
      <c r="I9" s="216">
        <v>3</v>
      </c>
      <c r="J9" s="216">
        <v>3</v>
      </c>
    </row>
    <row r="10" spans="1:10" s="152" customFormat="1" x14ac:dyDescent="0.25">
      <c r="A10" s="27" t="str">
        <f t="shared" ref="A10:A33" si="0">CONCATENATE(LEFT(B10,4),"-",E10)</f>
        <v>KELM-LEADER-19.2-SAVA-2</v>
      </c>
      <c r="B10" s="41" t="s">
        <v>327</v>
      </c>
      <c r="C10" s="213">
        <v>3</v>
      </c>
      <c r="D10" s="41" t="s">
        <v>1055</v>
      </c>
      <c r="E10" s="41" t="s">
        <v>1007</v>
      </c>
      <c r="F10" s="214">
        <v>73159</v>
      </c>
      <c r="G10" s="215" t="s">
        <v>66</v>
      </c>
      <c r="H10" s="213" t="s">
        <v>1058</v>
      </c>
      <c r="I10" s="217">
        <v>2</v>
      </c>
      <c r="J10" s="217">
        <v>1</v>
      </c>
    </row>
    <row r="11" spans="1:10" s="152" customFormat="1" x14ac:dyDescent="0.25">
      <c r="A11" s="27" t="str">
        <f t="shared" si="0"/>
        <v>KELM-LEADER-19.2-SAVA-3</v>
      </c>
      <c r="B11" s="41" t="s">
        <v>327</v>
      </c>
      <c r="C11" s="213">
        <v>3</v>
      </c>
      <c r="D11" s="41" t="s">
        <v>1056</v>
      </c>
      <c r="E11" s="41" t="s">
        <v>1003</v>
      </c>
      <c r="F11" s="214">
        <v>70356</v>
      </c>
      <c r="G11" s="215" t="s">
        <v>66</v>
      </c>
      <c r="H11" s="213" t="s">
        <v>1059</v>
      </c>
      <c r="I11" s="217"/>
      <c r="J11" s="217">
        <v>2</v>
      </c>
    </row>
    <row r="12" spans="1:10" s="152" customFormat="1" x14ac:dyDescent="0.25">
      <c r="A12" s="27" t="str">
        <f t="shared" si="0"/>
        <v>KELM-LEADER-19.2-SAVA-5</v>
      </c>
      <c r="B12" s="41" t="s">
        <v>327</v>
      </c>
      <c r="C12" s="213">
        <v>1</v>
      </c>
      <c r="D12" s="41" t="s">
        <v>1057</v>
      </c>
      <c r="E12" s="41" t="s">
        <v>997</v>
      </c>
      <c r="F12" s="214"/>
      <c r="G12" s="215"/>
      <c r="H12" s="213"/>
      <c r="I12" s="217"/>
      <c r="J12" s="217"/>
    </row>
    <row r="13" spans="1:10" s="152" customFormat="1" x14ac:dyDescent="0.25">
      <c r="A13" s="27" t="str">
        <f t="shared" si="0"/>
        <v>KELM-LEADER-19.2-SAVA-5.1</v>
      </c>
      <c r="B13" s="41" t="s">
        <v>327</v>
      </c>
      <c r="C13" s="213">
        <v>2</v>
      </c>
      <c r="D13" s="41" t="s">
        <v>1060</v>
      </c>
      <c r="E13" s="41" t="s">
        <v>1020</v>
      </c>
      <c r="F13" s="214">
        <v>102759</v>
      </c>
      <c r="G13" s="215" t="s">
        <v>66</v>
      </c>
      <c r="H13" s="213" t="s">
        <v>1059</v>
      </c>
      <c r="I13" s="216"/>
      <c r="J13" s="216">
        <v>3</v>
      </c>
    </row>
    <row r="14" spans="1:10" s="152" customFormat="1" x14ac:dyDescent="0.25">
      <c r="A14" s="27" t="str">
        <f t="shared" si="0"/>
        <v>KELM-LEADER-19.2-SAVA-5.2</v>
      </c>
      <c r="B14" s="41" t="s">
        <v>327</v>
      </c>
      <c r="C14" s="213">
        <v>2</v>
      </c>
      <c r="D14" s="41" t="s">
        <v>1061</v>
      </c>
      <c r="E14" s="41" t="s">
        <v>1021</v>
      </c>
      <c r="F14" s="214">
        <v>37595</v>
      </c>
      <c r="G14" s="215" t="s">
        <v>66</v>
      </c>
      <c r="H14" s="213" t="s">
        <v>1059</v>
      </c>
      <c r="I14" s="216"/>
      <c r="J14" s="217">
        <v>2</v>
      </c>
    </row>
    <row r="15" spans="1:10" s="152" customFormat="1" x14ac:dyDescent="0.25">
      <c r="A15" s="27" t="str">
        <f t="shared" si="0"/>
        <v>KELM-LEADER-19.2-SAVA-6</v>
      </c>
      <c r="B15" s="41" t="s">
        <v>327</v>
      </c>
      <c r="C15" s="213">
        <v>1</v>
      </c>
      <c r="D15" s="41" t="s">
        <v>1062</v>
      </c>
      <c r="E15" s="41" t="s">
        <v>998</v>
      </c>
      <c r="F15" s="214"/>
      <c r="G15" s="215"/>
      <c r="H15" s="213"/>
      <c r="I15" s="216"/>
      <c r="J15" s="217"/>
    </row>
    <row r="16" spans="1:10" s="152" customFormat="1" x14ac:dyDescent="0.25">
      <c r="A16" s="27" t="str">
        <f t="shared" si="0"/>
        <v>KELM-LEADER-19.2-SAVA-6.1</v>
      </c>
      <c r="B16" s="41" t="s">
        <v>327</v>
      </c>
      <c r="C16" s="213">
        <v>2</v>
      </c>
      <c r="D16" s="41" t="s">
        <v>1063</v>
      </c>
      <c r="E16" s="41" t="s">
        <v>1009</v>
      </c>
      <c r="F16" s="214">
        <v>854918</v>
      </c>
      <c r="G16" s="215" t="s">
        <v>66</v>
      </c>
      <c r="H16" s="213" t="s">
        <v>1058</v>
      </c>
      <c r="I16" s="216">
        <v>29</v>
      </c>
      <c r="J16" s="217">
        <v>25</v>
      </c>
    </row>
    <row r="17" spans="1:10" s="152" customFormat="1" x14ac:dyDescent="0.25">
      <c r="A17" s="27" t="str">
        <f t="shared" si="0"/>
        <v>KELM-LEADER-19.2-SAVA-6.2</v>
      </c>
      <c r="B17" s="41" t="s">
        <v>327</v>
      </c>
      <c r="C17" s="213">
        <v>2</v>
      </c>
      <c r="D17" s="41" t="s">
        <v>1064</v>
      </c>
      <c r="E17" s="41" t="s">
        <v>1010</v>
      </c>
      <c r="F17" s="214">
        <v>0</v>
      </c>
      <c r="G17" s="215" t="s">
        <v>66</v>
      </c>
      <c r="H17" s="213" t="s">
        <v>1058</v>
      </c>
      <c r="I17" s="216">
        <v>0</v>
      </c>
      <c r="J17" s="217">
        <v>0</v>
      </c>
    </row>
    <row r="18" spans="1:10" s="152" customFormat="1" x14ac:dyDescent="0.25">
      <c r="A18" s="27" t="str">
        <f t="shared" si="0"/>
        <v>KELM-LEADER-19.2-SAVA-7</v>
      </c>
      <c r="B18" s="41" t="s">
        <v>327</v>
      </c>
      <c r="C18" s="213">
        <v>1</v>
      </c>
      <c r="D18" s="41" t="s">
        <v>1065</v>
      </c>
      <c r="E18" s="41" t="s">
        <v>999</v>
      </c>
      <c r="F18" s="214"/>
      <c r="G18" s="215"/>
      <c r="H18" s="213"/>
      <c r="I18" s="216"/>
      <c r="J18" s="217"/>
    </row>
    <row r="19" spans="1:10" s="152" customFormat="1" x14ac:dyDescent="0.25">
      <c r="A19" s="27" t="str">
        <f t="shared" si="0"/>
        <v>KELM-LEADER-19.2-SAVA-7.1</v>
      </c>
      <c r="B19" s="41" t="s">
        <v>327</v>
      </c>
      <c r="C19" s="213">
        <v>2</v>
      </c>
      <c r="D19" s="41" t="s">
        <v>1066</v>
      </c>
      <c r="E19" s="41" t="s">
        <v>1029</v>
      </c>
      <c r="F19" s="214">
        <v>771269</v>
      </c>
      <c r="G19" s="215" t="s">
        <v>66</v>
      </c>
      <c r="H19" s="213" t="s">
        <v>1058</v>
      </c>
      <c r="I19" s="216">
        <v>10</v>
      </c>
      <c r="J19" s="217">
        <v>13</v>
      </c>
    </row>
    <row r="20" spans="1:10" s="152" customFormat="1" x14ac:dyDescent="0.25">
      <c r="A20" s="27" t="str">
        <f t="shared" si="0"/>
        <v>KELM-LEADER-19.2-SAVA-7.2</v>
      </c>
      <c r="B20" s="147" t="s">
        <v>327</v>
      </c>
      <c r="C20" s="148">
        <v>2</v>
      </c>
      <c r="D20" s="147" t="s">
        <v>1067</v>
      </c>
      <c r="E20" s="147" t="s">
        <v>1030</v>
      </c>
      <c r="F20" s="149">
        <v>113832</v>
      </c>
      <c r="G20" s="150" t="s">
        <v>66</v>
      </c>
      <c r="H20" s="148" t="s">
        <v>1058</v>
      </c>
      <c r="I20" s="151">
        <v>2</v>
      </c>
      <c r="J20" s="151">
        <v>2</v>
      </c>
    </row>
    <row r="21" spans="1:10" s="152" customFormat="1" x14ac:dyDescent="0.25">
      <c r="A21" s="27" t="str">
        <f t="shared" si="0"/>
        <v>KELM-LEADER-19.2-SAVA-8</v>
      </c>
      <c r="B21" s="147" t="s">
        <v>327</v>
      </c>
      <c r="C21" s="148">
        <v>1</v>
      </c>
      <c r="D21" s="147" t="s">
        <v>1068</v>
      </c>
      <c r="E21" s="147" t="s">
        <v>1000</v>
      </c>
      <c r="F21" s="149"/>
      <c r="G21" s="150"/>
      <c r="H21" s="148"/>
      <c r="I21" s="151"/>
      <c r="J21" s="151"/>
    </row>
    <row r="22" spans="1:10" s="152" customFormat="1" x14ac:dyDescent="0.25">
      <c r="A22" s="27" t="str">
        <f t="shared" si="0"/>
        <v>KELM-LEADER-19.2-SAVA-8.1</v>
      </c>
      <c r="B22" s="147" t="s">
        <v>327</v>
      </c>
      <c r="C22" s="148">
        <v>2</v>
      </c>
      <c r="D22" s="147" t="s">
        <v>1069</v>
      </c>
      <c r="E22" s="147" t="s">
        <v>1013</v>
      </c>
      <c r="F22" s="149">
        <v>179857</v>
      </c>
      <c r="G22" s="150" t="s">
        <v>66</v>
      </c>
      <c r="H22" s="148" t="s">
        <v>1059</v>
      </c>
      <c r="I22" s="151"/>
      <c r="J22" s="151">
        <v>5</v>
      </c>
    </row>
    <row r="23" spans="1:10" s="152" customFormat="1" x14ac:dyDescent="0.25">
      <c r="A23" s="27" t="str">
        <f t="shared" si="0"/>
        <v>KELM-LEADER-19.2-SAVA-8.2</v>
      </c>
      <c r="B23" s="147" t="s">
        <v>327</v>
      </c>
      <c r="C23" s="148">
        <v>2</v>
      </c>
      <c r="D23" s="147" t="s">
        <v>1070</v>
      </c>
      <c r="E23" s="147" t="s">
        <v>1014</v>
      </c>
      <c r="F23" s="149">
        <v>29227</v>
      </c>
      <c r="G23" s="150" t="s">
        <v>66</v>
      </c>
      <c r="H23" s="148" t="s">
        <v>1059</v>
      </c>
      <c r="I23" s="151"/>
      <c r="J23" s="151">
        <v>2</v>
      </c>
    </row>
    <row r="24" spans="1:10" s="152" customFormat="1" x14ac:dyDescent="0.25">
      <c r="A24" s="27" t="str">
        <f t="shared" si="0"/>
        <v>KELM-LEADER-19.2-SAVA-9</v>
      </c>
      <c r="B24" s="147" t="s">
        <v>327</v>
      </c>
      <c r="C24" s="148">
        <v>3</v>
      </c>
      <c r="D24" s="147" t="s">
        <v>1071</v>
      </c>
      <c r="E24" s="147" t="s">
        <v>1001</v>
      </c>
      <c r="F24" s="149">
        <v>177681</v>
      </c>
      <c r="G24" s="150" t="s">
        <v>66</v>
      </c>
      <c r="H24" s="148" t="s">
        <v>1059</v>
      </c>
      <c r="I24" s="151"/>
      <c r="J24" s="151">
        <v>6</v>
      </c>
    </row>
    <row r="25" spans="1:10" s="152" customFormat="1" x14ac:dyDescent="0.25">
      <c r="A25" s="27" t="str">
        <f t="shared" si="0"/>
        <v>-</v>
      </c>
      <c r="B25" s="147"/>
      <c r="C25" s="148"/>
      <c r="D25" s="147"/>
      <c r="E25" s="147"/>
      <c r="F25" s="149"/>
      <c r="G25" s="150"/>
      <c r="H25" s="148"/>
      <c r="I25" s="151"/>
      <c r="J25" s="151"/>
    </row>
    <row r="26" spans="1:10" s="152" customFormat="1" x14ac:dyDescent="0.25">
      <c r="A26" s="27" t="str">
        <f t="shared" si="0"/>
        <v>-</v>
      </c>
      <c r="B26" s="147"/>
      <c r="C26" s="148"/>
      <c r="D26" s="147"/>
      <c r="E26" s="147"/>
      <c r="F26" s="149"/>
      <c r="G26" s="150"/>
      <c r="H26" s="148"/>
      <c r="I26" s="149"/>
      <c r="J26" s="149"/>
    </row>
    <row r="27" spans="1:10" s="152" customFormat="1" x14ac:dyDescent="0.25">
      <c r="A27" s="27" t="str">
        <f t="shared" si="0"/>
        <v>-</v>
      </c>
      <c r="B27" s="147"/>
      <c r="C27" s="148"/>
      <c r="D27" s="147"/>
      <c r="E27" s="147"/>
      <c r="F27" s="149"/>
      <c r="G27" s="150"/>
      <c r="H27" s="148"/>
      <c r="I27" s="149"/>
      <c r="J27" s="149"/>
    </row>
    <row r="28" spans="1:10" s="152" customFormat="1" x14ac:dyDescent="0.25">
      <c r="A28" s="27" t="str">
        <f t="shared" si="0"/>
        <v>-</v>
      </c>
      <c r="B28" s="147"/>
      <c r="C28" s="148"/>
      <c r="D28" s="147"/>
      <c r="E28" s="147"/>
      <c r="F28" s="149"/>
      <c r="G28" s="150"/>
      <c r="H28" s="148"/>
      <c r="I28" s="149"/>
      <c r="J28" s="149"/>
    </row>
    <row r="29" spans="1:10" s="152" customFormat="1" x14ac:dyDescent="0.25">
      <c r="A29" s="27" t="str">
        <f t="shared" si="0"/>
        <v>-</v>
      </c>
      <c r="B29" s="147"/>
      <c r="C29" s="148"/>
      <c r="D29" s="147"/>
      <c r="E29" s="147"/>
      <c r="F29" s="149"/>
      <c r="G29" s="150"/>
      <c r="H29" s="148"/>
      <c r="I29" s="149"/>
      <c r="J29" s="149"/>
    </row>
    <row r="30" spans="1:10" s="152" customFormat="1" x14ac:dyDescent="0.25">
      <c r="A30" s="27" t="str">
        <f t="shared" si="0"/>
        <v>-</v>
      </c>
      <c r="B30" s="147"/>
      <c r="C30" s="148"/>
      <c r="D30" s="147"/>
      <c r="E30" s="147"/>
      <c r="F30" s="149"/>
      <c r="G30" s="150"/>
      <c r="H30" s="148"/>
      <c r="I30" s="149"/>
      <c r="J30" s="149"/>
    </row>
    <row r="31" spans="1:10" s="152" customFormat="1" x14ac:dyDescent="0.25">
      <c r="A31" s="27" t="str">
        <f t="shared" si="0"/>
        <v>-</v>
      </c>
      <c r="B31" s="147"/>
      <c r="C31" s="148"/>
      <c r="D31" s="147"/>
      <c r="E31" s="147"/>
      <c r="F31" s="149"/>
      <c r="G31" s="150"/>
      <c r="H31" s="148"/>
      <c r="I31" s="149"/>
      <c r="J31" s="149"/>
    </row>
    <row r="32" spans="1:10" s="152" customFormat="1" x14ac:dyDescent="0.25">
      <c r="A32" s="27" t="str">
        <f t="shared" si="0"/>
        <v>-</v>
      </c>
      <c r="B32" s="147"/>
      <c r="C32" s="148"/>
      <c r="D32" s="147"/>
      <c r="E32" s="147"/>
      <c r="F32" s="149"/>
      <c r="G32" s="150"/>
      <c r="H32" s="148"/>
      <c r="I32" s="149"/>
      <c r="J32" s="149"/>
    </row>
    <row r="33" spans="1:10" s="152" customFormat="1" x14ac:dyDescent="0.25">
      <c r="A33" s="27" t="str">
        <f t="shared" si="0"/>
        <v>-</v>
      </c>
      <c r="B33" s="147"/>
      <c r="C33" s="148"/>
      <c r="D33" s="147"/>
      <c r="E33" s="147"/>
      <c r="F33" s="149"/>
      <c r="G33" s="150"/>
      <c r="H33" s="148"/>
      <c r="I33" s="149"/>
      <c r="J33" s="149"/>
    </row>
    <row r="34" spans="1:10" s="152" customFormat="1" x14ac:dyDescent="0.25">
      <c r="C34" s="153"/>
      <c r="G34" s="153"/>
      <c r="H34" s="153"/>
    </row>
    <row r="35" spans="1:10" s="152" customFormat="1" x14ac:dyDescent="0.25">
      <c r="C35" s="153"/>
      <c r="G35" s="153"/>
      <c r="H35" s="153"/>
    </row>
    <row r="36" spans="1:10" s="152" customFormat="1" x14ac:dyDescent="0.25">
      <c r="C36" s="153"/>
      <c r="G36" s="153"/>
      <c r="H36" s="153"/>
    </row>
    <row r="37" spans="1:10" s="152" customFormat="1" x14ac:dyDescent="0.25">
      <c r="C37" s="153"/>
      <c r="G37" s="153"/>
      <c r="H37" s="153"/>
    </row>
    <row r="38" spans="1:10" s="152" customFormat="1" x14ac:dyDescent="0.25">
      <c r="C38" s="153"/>
      <c r="G38" s="153"/>
      <c r="H38" s="153"/>
    </row>
    <row r="39" spans="1:10" s="152" customFormat="1" x14ac:dyDescent="0.25">
      <c r="C39" s="153"/>
      <c r="G39" s="153"/>
      <c r="H39" s="153"/>
    </row>
    <row r="40" spans="1:10" s="152" customFormat="1" x14ac:dyDescent="0.25">
      <c r="C40" s="153"/>
      <c r="G40" s="153"/>
      <c r="H40" s="153"/>
    </row>
    <row r="41" spans="1:10" s="152" customFormat="1" x14ac:dyDescent="0.25">
      <c r="C41" s="153"/>
      <c r="G41" s="153"/>
      <c r="H41" s="153"/>
    </row>
    <row r="42" spans="1:10" s="152" customFormat="1" x14ac:dyDescent="0.25">
      <c r="C42" s="153"/>
      <c r="G42" s="153"/>
      <c r="H42" s="153"/>
    </row>
    <row r="43" spans="1:10" s="152" customFormat="1" x14ac:dyDescent="0.25">
      <c r="C43" s="153"/>
      <c r="G43" s="153"/>
      <c r="H43" s="153"/>
    </row>
    <row r="44" spans="1:10" s="152" customFormat="1" x14ac:dyDescent="0.25">
      <c r="C44" s="153"/>
      <c r="G44" s="153"/>
      <c r="H44" s="153"/>
    </row>
    <row r="45" spans="1:10" s="152" customFormat="1" x14ac:dyDescent="0.25">
      <c r="C45" s="153"/>
      <c r="G45" s="153"/>
      <c r="H45" s="153"/>
    </row>
    <row r="46" spans="1:10" s="152" customFormat="1" x14ac:dyDescent="0.25">
      <c r="C46" s="153"/>
      <c r="G46" s="153"/>
      <c r="H46" s="153"/>
    </row>
    <row r="47" spans="1:10" s="152" customFormat="1" x14ac:dyDescent="0.25">
      <c r="C47" s="153"/>
      <c r="G47" s="153"/>
      <c r="H47" s="153"/>
    </row>
    <row r="48" spans="1:10" s="152" customFormat="1" x14ac:dyDescent="0.25">
      <c r="C48" s="153"/>
      <c r="G48" s="153"/>
      <c r="H48" s="153"/>
    </row>
    <row r="49" spans="3:8" s="152" customFormat="1" x14ac:dyDescent="0.25">
      <c r="C49" s="153"/>
      <c r="G49" s="153"/>
      <c r="H49" s="153"/>
    </row>
    <row r="50" spans="3:8" s="152" customFormat="1" x14ac:dyDescent="0.25">
      <c r="C50" s="153"/>
      <c r="G50" s="153"/>
      <c r="H50" s="153"/>
    </row>
    <row r="51" spans="3:8" s="152" customFormat="1" x14ac:dyDescent="0.25">
      <c r="C51" s="153"/>
      <c r="G51" s="153"/>
      <c r="H51" s="153"/>
    </row>
    <row r="52" spans="3:8" s="152" customFormat="1" x14ac:dyDescent="0.25">
      <c r="C52" s="153"/>
      <c r="G52" s="153"/>
      <c r="H52" s="153"/>
    </row>
    <row r="53" spans="3:8" s="152" customFormat="1" x14ac:dyDescent="0.25">
      <c r="C53" s="153"/>
      <c r="G53" s="153"/>
      <c r="H53" s="153"/>
    </row>
    <row r="54" spans="3:8" s="152" customFormat="1" x14ac:dyDescent="0.25">
      <c r="C54" s="153"/>
      <c r="G54" s="153"/>
      <c r="H54" s="153"/>
    </row>
    <row r="55" spans="3:8" s="152" customFormat="1" x14ac:dyDescent="0.25">
      <c r="C55" s="153"/>
      <c r="G55" s="153"/>
      <c r="H55" s="153"/>
    </row>
    <row r="56" spans="3:8" s="152" customFormat="1" x14ac:dyDescent="0.25">
      <c r="C56" s="153"/>
      <c r="G56" s="153"/>
      <c r="H56" s="153"/>
    </row>
    <row r="57" spans="3:8" s="152" customFormat="1" x14ac:dyDescent="0.25">
      <c r="C57" s="153"/>
      <c r="G57" s="153"/>
      <c r="H57" s="153"/>
    </row>
    <row r="58" spans="3:8" s="152" customFormat="1" x14ac:dyDescent="0.25">
      <c r="C58" s="153"/>
      <c r="G58" s="153"/>
      <c r="H58" s="153"/>
    </row>
    <row r="59" spans="3:8" s="152" customFormat="1" x14ac:dyDescent="0.25">
      <c r="C59" s="153"/>
      <c r="G59" s="153"/>
      <c r="H59" s="153"/>
    </row>
    <row r="60" spans="3:8" s="152" customFormat="1" x14ac:dyDescent="0.25">
      <c r="C60" s="153"/>
      <c r="G60" s="153"/>
      <c r="H60" s="153"/>
    </row>
    <row r="61" spans="3:8" s="152" customFormat="1" x14ac:dyDescent="0.25">
      <c r="C61" s="153"/>
      <c r="G61" s="153"/>
      <c r="H61" s="153"/>
    </row>
  </sheetData>
  <mergeCells count="2">
    <mergeCell ref="G2:J4"/>
    <mergeCell ref="B1:J1"/>
  </mergeCells>
  <dataValidations count="4">
    <dataValidation type="decimal" allowBlank="1" showInputMessage="1" showErrorMessage="1" error="Turi būti skaičius nuo 0 iki 50. Be tarpų. " prompt="Turi būti skaičius nuo 0 iki 50. Be tarpų. " sqref="I9:J33" xr:uid="{00000000-0002-0000-0000-000000000000}">
      <formula1>0</formula1>
      <formula2>50</formula2>
    </dataValidation>
    <dataValidation type="decimal" allowBlank="1" showInputMessage="1" showErrorMessage="1" error="Sumos nurodomos eurais. Centai atskiriami kableliu. Nenaudojami tarpai ar taškai tūkstančiams atskirti. " prompt="Sumos nurodomos eurais. Centai atskiriami kableliu. Nenaudojami tarpai ar taškai tūkstančiams atskirti. " sqref="F9:F33" xr:uid="{00000000-0002-0000-0000-000001000000}">
      <formula1>0</formula1>
      <formula2>1000000</formula2>
    </dataValidation>
    <dataValidation type="textLength" allowBlank="1" showInputMessage="1" showErrorMessage="1" error="5 arba 6 raidės (fondo pavadinimo trumpinys): EJRŽF arba EŽŪFKP. Be tarpų." prompt="5 arba 6 raidės (fondo pavadinimo trumpinys): EJRŽF arba EŽŪFKP. Be tarpų." sqref="G9:G33" xr:uid="{00000000-0002-0000-0000-000002000000}">
      <formula1>5</formula1>
      <formula2>6</formula2>
    </dataValidation>
    <dataValidation type="whole" allowBlank="1" showInputMessage="1" showErrorMessage="1" prompt="Skaičius nuo 1 iki 3. Be tarpų" sqref="C9:C33" xr:uid="{00000000-0002-0000-0000-000003000000}">
      <formula1>1</formula1>
      <formula2>3</formula2>
    </dataValidation>
  </dataValidations>
  <pageMargins left="0.7" right="0.7" top="0.75" bottom="0.75" header="0.3" footer="0.3"/>
  <pageSetup paperSize="8"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M122"/>
  <sheetViews>
    <sheetView topLeftCell="D58" zoomScaleNormal="100" zoomScaleSheetLayoutView="100" workbookViewId="0">
      <selection activeCell="L96" sqref="L96"/>
    </sheetView>
  </sheetViews>
  <sheetFormatPr defaultColWidth="8.7109375" defaultRowHeight="12" x14ac:dyDescent="0.25"/>
  <cols>
    <col min="1" max="1" width="15.85546875" style="8" customWidth="1"/>
    <col min="2" max="2" width="26.5703125" style="8" customWidth="1"/>
    <col min="3" max="4" width="10.5703125" style="10" customWidth="1"/>
    <col min="5" max="5" width="16.5703125" style="10" customWidth="1"/>
    <col min="6" max="6" width="32" style="10" customWidth="1"/>
    <col min="7" max="7" width="25.5703125" style="10" customWidth="1"/>
    <col min="8" max="8" width="12.7109375" style="10" customWidth="1"/>
    <col min="9" max="9" width="32.140625" style="10" customWidth="1"/>
    <col min="10" max="10" width="15.140625" style="10" customWidth="1"/>
    <col min="11" max="11" width="25.7109375" style="10" customWidth="1"/>
    <col min="12" max="12" width="18.7109375" style="10" customWidth="1"/>
    <col min="13" max="13" width="20.7109375" style="10" customWidth="1"/>
    <col min="14" max="14" width="15.7109375" style="10" customWidth="1"/>
    <col min="15" max="15" width="12.7109375" style="10" customWidth="1"/>
    <col min="16" max="16" width="12.5703125" style="21" customWidth="1"/>
    <col min="17" max="18" width="15.7109375" style="10" customWidth="1"/>
    <col min="19" max="20" width="10.7109375" style="10" customWidth="1"/>
    <col min="21" max="21" width="15.7109375" style="21" customWidth="1"/>
    <col min="22" max="23" width="15.7109375" style="10" customWidth="1"/>
    <col min="24" max="24" width="15.7109375" style="21" customWidth="1"/>
    <col min="25" max="26" width="15.7109375" style="10" customWidth="1"/>
    <col min="27" max="30" width="12.5703125" style="10" customWidth="1"/>
    <col min="31" max="37" width="10.5703125" style="10" customWidth="1"/>
    <col min="38" max="16384" width="8.7109375" style="10"/>
  </cols>
  <sheetData>
    <row r="1" spans="1:37" s="9" customFormat="1" ht="20.25" x14ac:dyDescent="0.25">
      <c r="A1" s="8"/>
      <c r="B1" s="145" t="s">
        <v>256</v>
      </c>
      <c r="C1" s="227" t="s">
        <v>166</v>
      </c>
      <c r="D1" s="227"/>
      <c r="E1" s="227"/>
      <c r="F1" s="227"/>
      <c r="G1" s="227"/>
      <c r="H1" s="227"/>
      <c r="I1" s="227"/>
      <c r="J1" s="227"/>
      <c r="P1" s="20"/>
      <c r="U1" s="20"/>
      <c r="X1" s="20"/>
    </row>
    <row r="2" spans="1:37" s="9" customFormat="1" x14ac:dyDescent="0.25">
      <c r="A2" s="8"/>
      <c r="B2" s="8"/>
      <c r="P2" s="20"/>
      <c r="U2" s="20"/>
      <c r="X2" s="20"/>
    </row>
    <row r="3" spans="1:37" s="9" customFormat="1" x14ac:dyDescent="0.25">
      <c r="A3" s="8"/>
      <c r="B3" s="8" t="s">
        <v>5</v>
      </c>
      <c r="C3" s="43" t="s">
        <v>247</v>
      </c>
      <c r="D3" s="76"/>
      <c r="E3" s="76"/>
      <c r="F3" s="76"/>
      <c r="P3" s="20"/>
      <c r="U3" s="20"/>
      <c r="X3" s="20"/>
    </row>
    <row r="4" spans="1:37" x14ac:dyDescent="0.25">
      <c r="B4" s="8" t="s">
        <v>6</v>
      </c>
      <c r="C4" s="43" t="s">
        <v>68</v>
      </c>
      <c r="D4" s="76"/>
      <c r="E4" s="76"/>
      <c r="F4" s="76"/>
    </row>
    <row r="6" spans="1:37" s="113" customFormat="1" x14ac:dyDescent="0.25">
      <c r="A6" s="111"/>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row>
    <row r="7" spans="1:37" s="12" customFormat="1" ht="120" x14ac:dyDescent="0.25">
      <c r="A7" s="82"/>
      <c r="B7" s="11" t="s">
        <v>96</v>
      </c>
      <c r="C7" s="11" t="s">
        <v>169</v>
      </c>
      <c r="D7" s="11" t="s">
        <v>210</v>
      </c>
      <c r="E7" s="11" t="s">
        <v>213</v>
      </c>
      <c r="F7" s="11" t="s">
        <v>171</v>
      </c>
      <c r="G7" s="11" t="s">
        <v>10</v>
      </c>
      <c r="H7" s="36" t="s">
        <v>97</v>
      </c>
      <c r="I7" s="114" t="s">
        <v>40</v>
      </c>
      <c r="J7" s="114" t="s">
        <v>41</v>
      </c>
      <c r="K7" s="114" t="s">
        <v>174</v>
      </c>
      <c r="L7" s="114" t="s">
        <v>175</v>
      </c>
      <c r="M7" s="114" t="s">
        <v>37</v>
      </c>
      <c r="N7" s="114" t="s">
        <v>38</v>
      </c>
      <c r="O7" s="114" t="s">
        <v>39</v>
      </c>
      <c r="P7" s="11" t="s">
        <v>123</v>
      </c>
      <c r="Q7" s="46" t="s">
        <v>176</v>
      </c>
      <c r="R7" s="46" t="s">
        <v>177</v>
      </c>
      <c r="S7" s="46" t="s">
        <v>178</v>
      </c>
      <c r="T7" s="46" t="s">
        <v>179</v>
      </c>
      <c r="U7" s="11" t="s">
        <v>183</v>
      </c>
      <c r="V7" s="11" t="s">
        <v>193</v>
      </c>
      <c r="W7" s="11" t="s">
        <v>186</v>
      </c>
      <c r="X7" s="11" t="s">
        <v>185</v>
      </c>
      <c r="Y7" s="11" t="s">
        <v>106</v>
      </c>
      <c r="Z7" s="11" t="s">
        <v>194</v>
      </c>
      <c r="AA7" s="37" t="s">
        <v>187</v>
      </c>
      <c r="AB7" s="37" t="s">
        <v>188</v>
      </c>
      <c r="AC7" s="37" t="s">
        <v>189</v>
      </c>
      <c r="AD7" s="37" t="s">
        <v>190</v>
      </c>
      <c r="AE7" s="11" t="s">
        <v>107</v>
      </c>
      <c r="AF7" s="11" t="s">
        <v>104</v>
      </c>
      <c r="AG7" s="11" t="s">
        <v>105</v>
      </c>
      <c r="AH7" s="11" t="s">
        <v>103</v>
      </c>
      <c r="AI7" s="11" t="s">
        <v>108</v>
      </c>
      <c r="AJ7" s="11" t="s">
        <v>205</v>
      </c>
      <c r="AK7" s="11" t="s">
        <v>109</v>
      </c>
    </row>
    <row r="8" spans="1:37" s="17" customFormat="1" ht="120" x14ac:dyDescent="0.25">
      <c r="A8" s="82"/>
      <c r="B8" s="15" t="s">
        <v>214</v>
      </c>
      <c r="C8" s="15" t="s">
        <v>170</v>
      </c>
      <c r="D8" s="15" t="s">
        <v>211</v>
      </c>
      <c r="E8" s="15" t="s">
        <v>212</v>
      </c>
      <c r="F8" s="15" t="s">
        <v>172</v>
      </c>
      <c r="G8" s="16" t="s">
        <v>1045</v>
      </c>
      <c r="H8" s="16" t="s">
        <v>173</v>
      </c>
      <c r="I8" s="15" t="s">
        <v>172</v>
      </c>
      <c r="J8" s="15" t="s">
        <v>172</v>
      </c>
      <c r="K8" s="15" t="s">
        <v>172</v>
      </c>
      <c r="L8" s="15" t="s">
        <v>172</v>
      </c>
      <c r="M8" s="15" t="s">
        <v>172</v>
      </c>
      <c r="N8" s="15" t="s">
        <v>172</v>
      </c>
      <c r="O8" s="15" t="s">
        <v>1047</v>
      </c>
      <c r="P8" s="16" t="s">
        <v>1046</v>
      </c>
      <c r="Q8" s="16" t="s">
        <v>1048</v>
      </c>
      <c r="R8" s="16" t="s">
        <v>1046</v>
      </c>
      <c r="S8" s="16" t="s">
        <v>1050</v>
      </c>
      <c r="T8" s="16" t="s">
        <v>1049</v>
      </c>
      <c r="U8" s="16" t="s">
        <v>1051</v>
      </c>
      <c r="V8" s="16" t="s">
        <v>197</v>
      </c>
      <c r="W8" s="16" t="s">
        <v>196</v>
      </c>
      <c r="X8" s="16" t="s">
        <v>184</v>
      </c>
      <c r="Y8" s="16" t="s">
        <v>195</v>
      </c>
      <c r="Z8" s="16" t="s">
        <v>198</v>
      </c>
      <c r="AA8" s="16" t="s">
        <v>191</v>
      </c>
      <c r="AB8" s="16" t="s">
        <v>191</v>
      </c>
      <c r="AC8" s="16" t="s">
        <v>192</v>
      </c>
      <c r="AD8" s="16" t="s">
        <v>192</v>
      </c>
      <c r="AE8" s="16" t="s">
        <v>142</v>
      </c>
      <c r="AF8" s="16" t="s">
        <v>206</v>
      </c>
      <c r="AG8" s="16" t="s">
        <v>207</v>
      </c>
      <c r="AH8" s="16" t="s">
        <v>208</v>
      </c>
      <c r="AI8" s="16" t="s">
        <v>34</v>
      </c>
      <c r="AJ8" s="16" t="s">
        <v>34</v>
      </c>
      <c r="AK8" s="16" t="s">
        <v>34</v>
      </c>
    </row>
    <row r="9" spans="1:37" s="17" customFormat="1" x14ac:dyDescent="0.25">
      <c r="A9" s="115"/>
      <c r="B9" s="24">
        <v>1</v>
      </c>
      <c r="C9" s="24">
        <v>2</v>
      </c>
      <c r="D9" s="24">
        <v>3</v>
      </c>
      <c r="E9" s="24">
        <v>4</v>
      </c>
      <c r="F9" s="24">
        <v>5</v>
      </c>
      <c r="G9" s="24">
        <v>6</v>
      </c>
      <c r="H9" s="24">
        <v>7</v>
      </c>
      <c r="I9" s="24">
        <v>8</v>
      </c>
      <c r="J9" s="24">
        <v>9</v>
      </c>
      <c r="K9" s="24">
        <v>10</v>
      </c>
      <c r="L9" s="24">
        <v>11</v>
      </c>
      <c r="M9" s="24">
        <v>12</v>
      </c>
      <c r="N9" s="24">
        <v>13</v>
      </c>
      <c r="O9" s="24">
        <v>14</v>
      </c>
      <c r="P9" s="24">
        <v>15</v>
      </c>
      <c r="Q9" s="24">
        <v>16</v>
      </c>
      <c r="R9" s="24">
        <v>17</v>
      </c>
      <c r="S9" s="24">
        <v>18</v>
      </c>
      <c r="T9" s="24">
        <v>19</v>
      </c>
      <c r="U9" s="24">
        <v>20</v>
      </c>
      <c r="V9" s="24">
        <v>21</v>
      </c>
      <c r="W9" s="24">
        <v>22</v>
      </c>
      <c r="X9" s="24">
        <v>23</v>
      </c>
      <c r="Y9" s="24">
        <v>24</v>
      </c>
      <c r="Z9" s="24">
        <v>25</v>
      </c>
      <c r="AA9" s="24">
        <v>26</v>
      </c>
      <c r="AB9" s="24">
        <v>27</v>
      </c>
      <c r="AC9" s="24">
        <v>28</v>
      </c>
      <c r="AD9" s="24">
        <v>29</v>
      </c>
      <c r="AE9" s="24">
        <v>30</v>
      </c>
      <c r="AF9" s="24">
        <v>31</v>
      </c>
      <c r="AG9" s="24">
        <v>32</v>
      </c>
      <c r="AH9" s="24">
        <v>33</v>
      </c>
      <c r="AI9" s="24">
        <v>34</v>
      </c>
      <c r="AJ9" s="24">
        <v>35</v>
      </c>
      <c r="AK9" s="24">
        <v>36</v>
      </c>
    </row>
    <row r="10" spans="1:37" s="17" customFormat="1" x14ac:dyDescent="0.25">
      <c r="A10" s="115" t="s">
        <v>201</v>
      </c>
      <c r="B10" s="109" t="s">
        <v>204</v>
      </c>
      <c r="C10" s="109" t="s">
        <v>204</v>
      </c>
      <c r="D10" s="109" t="s">
        <v>204</v>
      </c>
      <c r="E10" s="109" t="s">
        <v>204</v>
      </c>
      <c r="F10" s="109" t="s">
        <v>203</v>
      </c>
      <c r="G10" s="109" t="s">
        <v>203</v>
      </c>
      <c r="H10" s="109" t="s">
        <v>203</v>
      </c>
      <c r="I10" s="109" t="s">
        <v>203</v>
      </c>
      <c r="J10" s="109" t="s">
        <v>203</v>
      </c>
      <c r="K10" s="109" t="s">
        <v>203</v>
      </c>
      <c r="L10" s="109" t="s">
        <v>203</v>
      </c>
      <c r="M10" s="109" t="s">
        <v>203</v>
      </c>
      <c r="N10" s="109" t="s">
        <v>203</v>
      </c>
      <c r="O10" s="109" t="s">
        <v>203</v>
      </c>
      <c r="P10" s="110" t="s">
        <v>203</v>
      </c>
      <c r="Q10" s="110" t="s">
        <v>203</v>
      </c>
      <c r="R10" s="110" t="s">
        <v>203</v>
      </c>
      <c r="S10" s="110" t="s">
        <v>203</v>
      </c>
      <c r="T10" s="110" t="s">
        <v>203</v>
      </c>
      <c r="U10" s="110" t="s">
        <v>203</v>
      </c>
      <c r="V10" s="110" t="s">
        <v>203</v>
      </c>
      <c r="W10" s="110" t="s">
        <v>203</v>
      </c>
      <c r="X10" s="110" t="s">
        <v>203</v>
      </c>
      <c r="Y10" s="110" t="s">
        <v>203</v>
      </c>
      <c r="Z10" s="110" t="s">
        <v>203</v>
      </c>
      <c r="AA10" s="110" t="s">
        <v>203</v>
      </c>
      <c r="AB10" s="110" t="s">
        <v>203</v>
      </c>
      <c r="AC10" s="110" t="s">
        <v>203</v>
      </c>
      <c r="AD10" s="110" t="s">
        <v>203</v>
      </c>
      <c r="AE10" s="110" t="s">
        <v>204</v>
      </c>
      <c r="AF10" s="110" t="s">
        <v>204</v>
      </c>
      <c r="AG10" s="110" t="s">
        <v>204</v>
      </c>
      <c r="AH10" s="110" t="s">
        <v>204</v>
      </c>
      <c r="AI10" s="110" t="s">
        <v>204</v>
      </c>
      <c r="AJ10" s="110" t="s">
        <v>204</v>
      </c>
      <c r="AK10" s="110" t="s">
        <v>204</v>
      </c>
    </row>
    <row r="11" spans="1:37" s="72" customFormat="1" x14ac:dyDescent="0.25">
      <c r="A11" s="116" t="s">
        <v>202</v>
      </c>
      <c r="B11" s="110" t="s">
        <v>199</v>
      </c>
      <c r="C11" s="110" t="s">
        <v>199</v>
      </c>
      <c r="D11" s="110" t="s">
        <v>199</v>
      </c>
      <c r="E11" s="110" t="s">
        <v>199</v>
      </c>
      <c r="F11" s="110" t="s">
        <v>200</v>
      </c>
      <c r="G11" s="110" t="s">
        <v>200</v>
      </c>
      <c r="H11" s="110" t="s">
        <v>200</v>
      </c>
      <c r="I11" s="110" t="s">
        <v>200</v>
      </c>
      <c r="J11" s="110" t="s">
        <v>200</v>
      </c>
      <c r="K11" s="110" t="s">
        <v>200</v>
      </c>
      <c r="L11" s="110" t="s">
        <v>200</v>
      </c>
      <c r="M11" s="110" t="s">
        <v>200</v>
      </c>
      <c r="N11" s="110" t="s">
        <v>200</v>
      </c>
      <c r="O11" s="110" t="s">
        <v>200</v>
      </c>
      <c r="P11" s="110" t="s">
        <v>180</v>
      </c>
      <c r="Q11" s="110" t="s">
        <v>200</v>
      </c>
      <c r="R11" s="110" t="s">
        <v>180</v>
      </c>
      <c r="S11" s="110" t="s">
        <v>180</v>
      </c>
      <c r="T11" s="110" t="s">
        <v>180</v>
      </c>
      <c r="U11" s="110" t="s">
        <v>200</v>
      </c>
      <c r="V11" s="110" t="s">
        <v>200</v>
      </c>
      <c r="W11" s="110" t="s">
        <v>200</v>
      </c>
      <c r="X11" s="110" t="s">
        <v>200</v>
      </c>
      <c r="Y11" s="110" t="s">
        <v>200</v>
      </c>
      <c r="Z11" s="110" t="s">
        <v>200</v>
      </c>
      <c r="AA11" s="110" t="s">
        <v>200</v>
      </c>
      <c r="AB11" s="110" t="s">
        <v>200</v>
      </c>
      <c r="AC11" s="110" t="s">
        <v>200</v>
      </c>
      <c r="AD11" s="110" t="s">
        <v>200</v>
      </c>
      <c r="AE11" s="110" t="s">
        <v>199</v>
      </c>
      <c r="AF11" s="110" t="s">
        <v>199</v>
      </c>
      <c r="AG11" s="110" t="s">
        <v>199</v>
      </c>
      <c r="AH11" s="110" t="s">
        <v>199</v>
      </c>
      <c r="AI11" s="110" t="s">
        <v>199</v>
      </c>
      <c r="AJ11" s="110" t="s">
        <v>199</v>
      </c>
      <c r="AK11" s="110" t="s">
        <v>199</v>
      </c>
    </row>
    <row r="12" spans="1:37" s="68" customFormat="1" x14ac:dyDescent="0.2">
      <c r="B12" s="27" t="str">
        <f t="shared" ref="B12:B58" si="0">CONCATENATE(C12,"-",G12)</f>
        <v>KELM-LEADER-19.2-SAVA-5.1</v>
      </c>
      <c r="C12" s="117" t="str">
        <f t="shared" ref="C12:C58" si="1">LEFT(K12,4)</f>
        <v>KELM</v>
      </c>
      <c r="D12" s="117" t="str">
        <f>VLOOKUP(C12,Kodai_VVG!$C$4:$C$52,1,FALSE)</f>
        <v>KELM</v>
      </c>
      <c r="E12" s="117" t="str">
        <f>VLOOKUP(B12,Kodai_priem!$D$4:$D$564,1,FALSE)</f>
        <v>Kelm-LEADER-19.2-SAVA-5.1</v>
      </c>
      <c r="F12" s="119" t="s">
        <v>1072</v>
      </c>
      <c r="G12" s="119" t="s">
        <v>1020</v>
      </c>
      <c r="H12" s="42">
        <v>43098</v>
      </c>
      <c r="I12" s="119" t="s">
        <v>1073</v>
      </c>
      <c r="J12" s="119">
        <v>190093788</v>
      </c>
      <c r="K12" s="119" t="s">
        <v>1079</v>
      </c>
      <c r="L12" s="119" t="s">
        <v>1080</v>
      </c>
      <c r="M12" s="119" t="s">
        <v>1081</v>
      </c>
      <c r="N12" s="120">
        <v>21977.200000000001</v>
      </c>
      <c r="O12" s="121" t="s">
        <v>66</v>
      </c>
      <c r="P12" s="122" t="s">
        <v>76</v>
      </c>
      <c r="Q12" s="119" t="s">
        <v>181</v>
      </c>
      <c r="R12" s="119" t="s">
        <v>98</v>
      </c>
      <c r="S12" s="121" t="str">
        <f t="shared" ref="S12:T53" si="2">IF($R12="fizinis asmuo","užpildykite","nepildyti")</f>
        <v>nepildyti</v>
      </c>
      <c r="T12" s="118" t="str">
        <f t="shared" si="2"/>
        <v>nepildyti</v>
      </c>
      <c r="U12" s="119" t="s">
        <v>1097</v>
      </c>
      <c r="V12" s="119">
        <v>70</v>
      </c>
      <c r="W12" s="120">
        <v>21957</v>
      </c>
      <c r="X12" s="157">
        <v>43283</v>
      </c>
      <c r="Y12" s="157">
        <v>43297</v>
      </c>
      <c r="Z12" s="157">
        <v>43684</v>
      </c>
      <c r="AA12" s="119"/>
      <c r="AB12" s="119"/>
      <c r="AC12" s="119"/>
      <c r="AD12" s="119"/>
      <c r="AE12" s="27">
        <f t="shared" ref="AE12:AE58" si="3">IF($H12&gt;0,YEAR($H12),)</f>
        <v>2017</v>
      </c>
      <c r="AF12" s="27">
        <f t="shared" ref="AF12:AF58" si="4">IF($X12&gt;0,YEAR($X12),)</f>
        <v>2018</v>
      </c>
      <c r="AG12" s="27">
        <f t="shared" ref="AG12:AG58" si="5">IF($Y12&gt;0,YEAR($Y12),)</f>
        <v>2018</v>
      </c>
      <c r="AH12" s="27">
        <f t="shared" ref="AH12:AH58" si="6">IF($Z12&gt;0,YEAR($Z12),)</f>
        <v>2019</v>
      </c>
      <c r="AI12" s="27" t="str">
        <f>IF(AF12&gt;0,"taip","ne")</f>
        <v>taip</v>
      </c>
      <c r="AJ12" s="27" t="str">
        <f>IF(AG12&gt;0,"taip","ne")</f>
        <v>taip</v>
      </c>
      <c r="AK12" s="27" t="str">
        <f>IF(AH12&gt;0,"taip","ne")</f>
        <v>taip</v>
      </c>
    </row>
    <row r="13" spans="1:37" s="68" customFormat="1" x14ac:dyDescent="0.2">
      <c r="B13" s="27" t="str">
        <f t="shared" si="0"/>
        <v>KELM-LEADER-19.2-SAVA-9</v>
      </c>
      <c r="C13" s="117" t="str">
        <f t="shared" si="1"/>
        <v>KELM</v>
      </c>
      <c r="D13" s="117" t="str">
        <f>VLOOKUP(C13,Kodai_VVG!$C$4:$C$52,1,FALSE)</f>
        <v>KELM</v>
      </c>
      <c r="E13" s="117" t="str">
        <f>VLOOKUP(B13,Kodai_priem!$D$4:$D$564,1,FALSE)</f>
        <v>Kelm-LEADER-19.2-SAVA-9</v>
      </c>
      <c r="F13" s="119" t="s">
        <v>1072</v>
      </c>
      <c r="G13" s="119" t="s">
        <v>1001</v>
      </c>
      <c r="H13" s="42">
        <v>43098</v>
      </c>
      <c r="I13" s="119" t="s">
        <v>1074</v>
      </c>
      <c r="J13" s="119">
        <v>190094541</v>
      </c>
      <c r="K13" s="119" t="s">
        <v>1082</v>
      </c>
      <c r="L13" s="119" t="s">
        <v>1083</v>
      </c>
      <c r="M13" s="119" t="s">
        <v>1084</v>
      </c>
      <c r="N13" s="120">
        <v>25000</v>
      </c>
      <c r="O13" s="121" t="s">
        <v>66</v>
      </c>
      <c r="P13" s="122" t="s">
        <v>76</v>
      </c>
      <c r="Q13" s="119" t="s">
        <v>181</v>
      </c>
      <c r="R13" s="119" t="s">
        <v>98</v>
      </c>
      <c r="S13" s="121" t="str">
        <f t="shared" si="2"/>
        <v>nepildyti</v>
      </c>
      <c r="T13" s="118" t="str">
        <f t="shared" si="2"/>
        <v>nepildyti</v>
      </c>
      <c r="U13" s="119" t="s">
        <v>1097</v>
      </c>
      <c r="V13" s="119">
        <v>100</v>
      </c>
      <c r="W13" s="120">
        <v>25000</v>
      </c>
      <c r="X13" s="157">
        <v>43431</v>
      </c>
      <c r="Y13" s="157">
        <v>43454</v>
      </c>
      <c r="Z13" s="157">
        <v>43739</v>
      </c>
      <c r="AA13" s="119"/>
      <c r="AB13" s="119"/>
      <c r="AC13" s="119"/>
      <c r="AD13" s="119"/>
      <c r="AE13" s="27">
        <f t="shared" si="3"/>
        <v>2017</v>
      </c>
      <c r="AF13" s="27">
        <f t="shared" si="4"/>
        <v>2018</v>
      </c>
      <c r="AG13" s="27">
        <f t="shared" si="5"/>
        <v>2018</v>
      </c>
      <c r="AH13" s="27">
        <f t="shared" si="6"/>
        <v>2019</v>
      </c>
      <c r="AI13" s="27" t="str">
        <f t="shared" ref="AI13:AI76" si="7">IF(AF13&gt;0,"taip","ne")</f>
        <v>taip</v>
      </c>
      <c r="AJ13" s="27" t="str">
        <f t="shared" ref="AJ13:AJ76" si="8">IF(AG13&gt;0,"taip","ne")</f>
        <v>taip</v>
      </c>
      <c r="AK13" s="27" t="str">
        <f t="shared" ref="AK13:AK76" si="9">IF(AH13&gt;0,"taip","ne")</f>
        <v>taip</v>
      </c>
    </row>
    <row r="14" spans="1:37" s="68" customFormat="1" x14ac:dyDescent="0.2">
      <c r="B14" s="27" t="str">
        <f t="shared" si="0"/>
        <v>KELM-LEADER-19.2-SAVA-9</v>
      </c>
      <c r="C14" s="117" t="str">
        <f t="shared" si="1"/>
        <v>KELM</v>
      </c>
      <c r="D14" s="117" t="str">
        <f>VLOOKUP(C14,Kodai_VVG!$C$4:$C$52,1,FALSE)</f>
        <v>KELM</v>
      </c>
      <c r="E14" s="117" t="str">
        <f>VLOOKUP(B14,Kodai_priem!$D$4:$D$564,1,FALSE)</f>
        <v>Kelm-LEADER-19.2-SAVA-9</v>
      </c>
      <c r="F14" s="119" t="s">
        <v>1072</v>
      </c>
      <c r="G14" s="119" t="s">
        <v>1001</v>
      </c>
      <c r="H14" s="42">
        <v>43097</v>
      </c>
      <c r="I14" s="119" t="s">
        <v>1075</v>
      </c>
      <c r="J14" s="119">
        <v>290096550</v>
      </c>
      <c r="K14" s="119" t="s">
        <v>1085</v>
      </c>
      <c r="L14" s="119" t="s">
        <v>1089</v>
      </c>
      <c r="M14" s="119" t="s">
        <v>1093</v>
      </c>
      <c r="N14" s="120">
        <v>28973.040000000001</v>
      </c>
      <c r="O14" s="121" t="s">
        <v>66</v>
      </c>
      <c r="P14" s="122" t="s">
        <v>76</v>
      </c>
      <c r="Q14" s="119" t="s">
        <v>181</v>
      </c>
      <c r="R14" s="119" t="s">
        <v>98</v>
      </c>
      <c r="S14" s="121" t="str">
        <f t="shared" si="2"/>
        <v>nepildyti</v>
      </c>
      <c r="T14" s="118" t="str">
        <f t="shared" si="2"/>
        <v>nepildyti</v>
      </c>
      <c r="U14" s="119" t="s">
        <v>1097</v>
      </c>
      <c r="V14" s="119">
        <v>100</v>
      </c>
      <c r="W14" s="120">
        <v>27842</v>
      </c>
      <c r="X14" s="157">
        <v>43439</v>
      </c>
      <c r="Y14" s="157">
        <v>43473</v>
      </c>
      <c r="Z14" s="157">
        <v>43892</v>
      </c>
      <c r="AA14" s="119"/>
      <c r="AB14" s="119"/>
      <c r="AC14" s="119"/>
      <c r="AD14" s="119"/>
      <c r="AE14" s="27">
        <f t="shared" si="3"/>
        <v>2017</v>
      </c>
      <c r="AF14" s="27">
        <f t="shared" si="4"/>
        <v>2018</v>
      </c>
      <c r="AG14" s="27">
        <f t="shared" si="5"/>
        <v>2019</v>
      </c>
      <c r="AH14" s="27">
        <f t="shared" si="6"/>
        <v>2020</v>
      </c>
      <c r="AI14" s="27" t="str">
        <f t="shared" si="7"/>
        <v>taip</v>
      </c>
      <c r="AJ14" s="27" t="str">
        <f t="shared" si="8"/>
        <v>taip</v>
      </c>
      <c r="AK14" s="27" t="str">
        <f t="shared" si="9"/>
        <v>taip</v>
      </c>
    </row>
    <row r="15" spans="1:37" s="68" customFormat="1" x14ac:dyDescent="0.2">
      <c r="B15" s="27" t="str">
        <f t="shared" si="0"/>
        <v>KELM-LEADER-19.2-SAVA-5.1</v>
      </c>
      <c r="C15" s="117" t="str">
        <f t="shared" si="1"/>
        <v>KELM</v>
      </c>
      <c r="D15" s="117" t="str">
        <f>VLOOKUP(C15,Kodai_VVG!$C$4:$C$52,1,FALSE)</f>
        <v>KELM</v>
      </c>
      <c r="E15" s="117" t="str">
        <f>VLOOKUP(B15,Kodai_priem!$D$4:$D$564,1,FALSE)</f>
        <v>Kelm-LEADER-19.2-SAVA-5.1</v>
      </c>
      <c r="F15" s="119" t="s">
        <v>1072</v>
      </c>
      <c r="G15" s="119" t="s">
        <v>1020</v>
      </c>
      <c r="H15" s="42">
        <v>43098</v>
      </c>
      <c r="I15" s="119" t="s">
        <v>1076</v>
      </c>
      <c r="J15" s="119">
        <v>304466952</v>
      </c>
      <c r="K15" s="119" t="s">
        <v>1086</v>
      </c>
      <c r="L15" s="119" t="s">
        <v>1090</v>
      </c>
      <c r="M15" s="119" t="s">
        <v>1094</v>
      </c>
      <c r="N15" s="120">
        <v>28215.599999999999</v>
      </c>
      <c r="O15" s="121" t="s">
        <v>66</v>
      </c>
      <c r="P15" s="122" t="s">
        <v>76</v>
      </c>
      <c r="Q15" s="119" t="s">
        <v>181</v>
      </c>
      <c r="R15" s="119" t="s">
        <v>67</v>
      </c>
      <c r="S15" s="121" t="str">
        <f t="shared" si="2"/>
        <v>nepildyti</v>
      </c>
      <c r="T15" s="118" t="str">
        <f t="shared" si="2"/>
        <v>nepildyti</v>
      </c>
      <c r="U15" s="119" t="s">
        <v>1097</v>
      </c>
      <c r="V15" s="119">
        <v>90</v>
      </c>
      <c r="W15" s="120">
        <v>28216</v>
      </c>
      <c r="X15" s="157">
        <v>43341</v>
      </c>
      <c r="Y15" s="157">
        <v>43353</v>
      </c>
      <c r="Z15" s="157">
        <v>43705</v>
      </c>
      <c r="AA15" s="119"/>
      <c r="AB15" s="119"/>
      <c r="AC15" s="119"/>
      <c r="AD15" s="119"/>
      <c r="AE15" s="27">
        <f t="shared" si="3"/>
        <v>2017</v>
      </c>
      <c r="AF15" s="27">
        <f t="shared" si="4"/>
        <v>2018</v>
      </c>
      <c r="AG15" s="27">
        <f t="shared" si="5"/>
        <v>2018</v>
      </c>
      <c r="AH15" s="27">
        <f t="shared" si="6"/>
        <v>2019</v>
      </c>
      <c r="AI15" s="27" t="str">
        <f t="shared" si="7"/>
        <v>taip</v>
      </c>
      <c r="AJ15" s="27" t="str">
        <f t="shared" si="8"/>
        <v>taip</v>
      </c>
      <c r="AK15" s="27" t="str">
        <f t="shared" si="9"/>
        <v>taip</v>
      </c>
    </row>
    <row r="16" spans="1:37" s="68" customFormat="1" x14ac:dyDescent="0.2">
      <c r="B16" s="27" t="str">
        <f t="shared" si="0"/>
        <v>KELM-LEADER-19.2-SAVA-8.2</v>
      </c>
      <c r="C16" s="117" t="str">
        <f t="shared" si="1"/>
        <v>KELM</v>
      </c>
      <c r="D16" s="117" t="str">
        <f>VLOOKUP(C16,Kodai_VVG!$C$4:$C$52,1,FALSE)</f>
        <v>KELM</v>
      </c>
      <c r="E16" s="117" t="str">
        <f>VLOOKUP(B16,Kodai_priem!$D$4:$D$564,1,FALSE)</f>
        <v>Kelm-LEADER-19.2-SAVA-8.2</v>
      </c>
      <c r="F16" s="119" t="s">
        <v>1072</v>
      </c>
      <c r="G16" s="119" t="s">
        <v>1014</v>
      </c>
      <c r="H16" s="42">
        <v>43098</v>
      </c>
      <c r="I16" s="119" t="s">
        <v>1077</v>
      </c>
      <c r="J16" s="119">
        <v>301639534</v>
      </c>
      <c r="K16" s="119" t="s">
        <v>1087</v>
      </c>
      <c r="L16" s="119" t="s">
        <v>1091</v>
      </c>
      <c r="M16" s="119" t="s">
        <v>1095</v>
      </c>
      <c r="N16" s="120">
        <v>14632</v>
      </c>
      <c r="O16" s="121" t="s">
        <v>66</v>
      </c>
      <c r="P16" s="122" t="s">
        <v>73</v>
      </c>
      <c r="Q16" s="119" t="s">
        <v>181</v>
      </c>
      <c r="R16" s="119" t="s">
        <v>67</v>
      </c>
      <c r="S16" s="121" t="str">
        <f t="shared" si="2"/>
        <v>nepildyti</v>
      </c>
      <c r="T16" s="118" t="str">
        <f t="shared" si="2"/>
        <v>nepildyti</v>
      </c>
      <c r="U16" s="119" t="s">
        <v>1097</v>
      </c>
      <c r="V16" s="119">
        <v>85</v>
      </c>
      <c r="W16" s="120">
        <v>14627</v>
      </c>
      <c r="X16" s="157">
        <v>43320</v>
      </c>
      <c r="Y16" s="157">
        <v>43320</v>
      </c>
      <c r="Z16" s="157">
        <v>43678</v>
      </c>
      <c r="AA16" s="119"/>
      <c r="AB16" s="119"/>
      <c r="AC16" s="119"/>
      <c r="AD16" s="119"/>
      <c r="AE16" s="27">
        <f t="shared" si="3"/>
        <v>2017</v>
      </c>
      <c r="AF16" s="27">
        <f t="shared" si="4"/>
        <v>2018</v>
      </c>
      <c r="AG16" s="27">
        <f t="shared" si="5"/>
        <v>2018</v>
      </c>
      <c r="AH16" s="27">
        <f t="shared" si="6"/>
        <v>2019</v>
      </c>
      <c r="AI16" s="27" t="str">
        <f t="shared" si="7"/>
        <v>taip</v>
      </c>
      <c r="AJ16" s="27" t="str">
        <f t="shared" si="8"/>
        <v>taip</v>
      </c>
      <c r="AK16" s="27" t="str">
        <f t="shared" si="9"/>
        <v>taip</v>
      </c>
    </row>
    <row r="17" spans="2:37" s="68" customFormat="1" x14ac:dyDescent="0.2">
      <c r="B17" s="27" t="str">
        <f t="shared" si="0"/>
        <v>KELM-LEADER-19.2-SAVA-5.1</v>
      </c>
      <c r="C17" s="117" t="str">
        <f t="shared" si="1"/>
        <v>KELM</v>
      </c>
      <c r="D17" s="117" t="str">
        <f>VLOOKUP(C17,Kodai_VVG!$C$4:$C$52,1,FALSE)</f>
        <v>KELM</v>
      </c>
      <c r="E17" s="117" t="str">
        <f>VLOOKUP(B17,Kodai_priem!$D$4:$D$564,1,FALSE)</f>
        <v>Kelm-LEADER-19.2-SAVA-5.1</v>
      </c>
      <c r="F17" s="119" t="s">
        <v>1072</v>
      </c>
      <c r="G17" s="119" t="s">
        <v>1020</v>
      </c>
      <c r="H17" s="42">
        <v>43098</v>
      </c>
      <c r="I17" s="119" t="s">
        <v>1078</v>
      </c>
      <c r="J17" s="119">
        <v>162758469</v>
      </c>
      <c r="K17" s="119" t="s">
        <v>1088</v>
      </c>
      <c r="L17" s="119" t="s">
        <v>1092</v>
      </c>
      <c r="M17" s="119" t="s">
        <v>1096</v>
      </c>
      <c r="N17" s="120">
        <v>9457.7900000000009</v>
      </c>
      <c r="O17" s="121" t="s">
        <v>66</v>
      </c>
      <c r="P17" s="122" t="s">
        <v>76</v>
      </c>
      <c r="Q17" s="119" t="s">
        <v>181</v>
      </c>
      <c r="R17" s="119" t="s">
        <v>67</v>
      </c>
      <c r="S17" s="121" t="str">
        <f t="shared" si="2"/>
        <v>nepildyti</v>
      </c>
      <c r="T17" s="118" t="str">
        <f t="shared" si="2"/>
        <v>nepildyti</v>
      </c>
      <c r="U17" s="119" t="s">
        <v>1097</v>
      </c>
      <c r="V17" s="119">
        <v>90</v>
      </c>
      <c r="W17" s="120">
        <v>9458</v>
      </c>
      <c r="X17" s="157">
        <v>43311</v>
      </c>
      <c r="Y17" s="157">
        <v>43311</v>
      </c>
      <c r="Z17" s="157">
        <v>43465</v>
      </c>
      <c r="AA17" s="119"/>
      <c r="AB17" s="119"/>
      <c r="AC17" s="119"/>
      <c r="AD17" s="119"/>
      <c r="AE17" s="27">
        <f t="shared" si="3"/>
        <v>2017</v>
      </c>
      <c r="AF17" s="27">
        <f t="shared" si="4"/>
        <v>2018</v>
      </c>
      <c r="AG17" s="27">
        <f t="shared" si="5"/>
        <v>2018</v>
      </c>
      <c r="AH17" s="27">
        <f t="shared" si="6"/>
        <v>2018</v>
      </c>
      <c r="AI17" s="27" t="str">
        <f t="shared" si="7"/>
        <v>taip</v>
      </c>
      <c r="AJ17" s="27" t="str">
        <f t="shared" si="8"/>
        <v>taip</v>
      </c>
      <c r="AK17" s="27" t="str">
        <f t="shared" si="9"/>
        <v>taip</v>
      </c>
    </row>
    <row r="18" spans="2:37" s="68" customFormat="1" x14ac:dyDescent="0.2">
      <c r="B18" s="27" t="str">
        <f t="shared" si="0"/>
        <v>KELM-LEADER-19.2-SAVA-9</v>
      </c>
      <c r="C18" s="117" t="str">
        <f t="shared" si="1"/>
        <v>KELM</v>
      </c>
      <c r="D18" s="117" t="str">
        <f>VLOOKUP(C18,Kodai_VVG!$C$4:$C$52,1,FALSE)</f>
        <v>KELM</v>
      </c>
      <c r="E18" s="117" t="str">
        <f>VLOOKUP(B18,Kodai_priem!$D$4:$D$564,1,FALSE)</f>
        <v>Kelm-LEADER-19.2-SAVA-9</v>
      </c>
      <c r="F18" s="119" t="s">
        <v>1072</v>
      </c>
      <c r="G18" s="119" t="s">
        <v>1001</v>
      </c>
      <c r="H18" s="42">
        <v>43273</v>
      </c>
      <c r="I18" s="119" t="s">
        <v>1098</v>
      </c>
      <c r="J18" s="119">
        <v>300536944</v>
      </c>
      <c r="K18" s="119" t="s">
        <v>1106</v>
      </c>
      <c r="L18" s="119" t="s">
        <v>1115</v>
      </c>
      <c r="M18" s="119" t="s">
        <v>1125</v>
      </c>
      <c r="N18" s="120">
        <v>14397.87</v>
      </c>
      <c r="O18" s="121" t="s">
        <v>66</v>
      </c>
      <c r="P18" s="122" t="s">
        <v>76</v>
      </c>
      <c r="Q18" s="119" t="s">
        <v>181</v>
      </c>
      <c r="R18" s="119" t="s">
        <v>67</v>
      </c>
      <c r="S18" s="121" t="str">
        <f t="shared" si="2"/>
        <v>nepildyti</v>
      </c>
      <c r="T18" s="118" t="str">
        <f t="shared" si="2"/>
        <v>nepildyti</v>
      </c>
      <c r="U18" s="119" t="s">
        <v>1097</v>
      </c>
      <c r="V18" s="119">
        <v>75</v>
      </c>
      <c r="W18" s="120">
        <v>14398</v>
      </c>
      <c r="X18" s="157">
        <v>43500</v>
      </c>
      <c r="Y18" s="157">
        <v>43500</v>
      </c>
      <c r="Z18" s="157">
        <v>43769</v>
      </c>
      <c r="AA18" s="119"/>
      <c r="AB18" s="119"/>
      <c r="AC18" s="119"/>
      <c r="AD18" s="119"/>
      <c r="AE18" s="27">
        <f t="shared" si="3"/>
        <v>2018</v>
      </c>
      <c r="AF18" s="27">
        <f t="shared" si="4"/>
        <v>2019</v>
      </c>
      <c r="AG18" s="27">
        <f t="shared" si="5"/>
        <v>2019</v>
      </c>
      <c r="AH18" s="27">
        <f t="shared" si="6"/>
        <v>2019</v>
      </c>
      <c r="AI18" s="27" t="str">
        <f t="shared" si="7"/>
        <v>taip</v>
      </c>
      <c r="AJ18" s="27" t="str">
        <f t="shared" si="8"/>
        <v>taip</v>
      </c>
      <c r="AK18" s="27" t="str">
        <f t="shared" si="9"/>
        <v>taip</v>
      </c>
    </row>
    <row r="19" spans="2:37" s="68" customFormat="1" x14ac:dyDescent="0.2">
      <c r="B19" s="27" t="str">
        <f t="shared" si="0"/>
        <v>KELM-LEADER-19.2-SAVA-8.1</v>
      </c>
      <c r="C19" s="117" t="str">
        <f t="shared" si="1"/>
        <v>KELM</v>
      </c>
      <c r="D19" s="117" t="str">
        <f>VLOOKUP(C19,Kodai_VVG!$C$4:$C$52,1,FALSE)</f>
        <v>KELM</v>
      </c>
      <c r="E19" s="117" t="str">
        <f>VLOOKUP(B19,Kodai_priem!$D$4:$D$564,1,FALSE)</f>
        <v>Kelm-LEADER-19.2-SAVA-8.1</v>
      </c>
      <c r="F19" s="119" t="s">
        <v>1072</v>
      </c>
      <c r="G19" s="119" t="s">
        <v>1013</v>
      </c>
      <c r="H19" s="42">
        <v>43272</v>
      </c>
      <c r="I19" s="119" t="s">
        <v>1099</v>
      </c>
      <c r="J19" s="119">
        <v>300097536</v>
      </c>
      <c r="K19" s="119" t="s">
        <v>1107</v>
      </c>
      <c r="L19" s="119" t="s">
        <v>1116</v>
      </c>
      <c r="M19" s="119" t="s">
        <v>1126</v>
      </c>
      <c r="N19" s="120">
        <v>14915</v>
      </c>
      <c r="O19" s="121" t="s">
        <v>66</v>
      </c>
      <c r="P19" s="122" t="s">
        <v>76</v>
      </c>
      <c r="Q19" s="119" t="s">
        <v>181</v>
      </c>
      <c r="R19" s="119" t="s">
        <v>67</v>
      </c>
      <c r="S19" s="121" t="str">
        <f t="shared" si="2"/>
        <v>nepildyti</v>
      </c>
      <c r="T19" s="118" t="str">
        <f t="shared" si="2"/>
        <v>nepildyti</v>
      </c>
      <c r="U19" s="119" t="s">
        <v>1097</v>
      </c>
      <c r="V19" s="119">
        <v>85</v>
      </c>
      <c r="W19" s="120">
        <v>14915</v>
      </c>
      <c r="X19" s="157">
        <v>43476</v>
      </c>
      <c r="Y19" s="157">
        <v>43476</v>
      </c>
      <c r="Z19" s="157">
        <v>43829</v>
      </c>
      <c r="AA19" s="119"/>
      <c r="AB19" s="119"/>
      <c r="AC19" s="119"/>
      <c r="AD19" s="119"/>
      <c r="AE19" s="27">
        <f t="shared" si="3"/>
        <v>2018</v>
      </c>
      <c r="AF19" s="27">
        <f t="shared" si="4"/>
        <v>2019</v>
      </c>
      <c r="AG19" s="27">
        <f t="shared" si="5"/>
        <v>2019</v>
      </c>
      <c r="AH19" s="27">
        <f t="shared" si="6"/>
        <v>2019</v>
      </c>
      <c r="AI19" s="27" t="str">
        <f t="shared" si="7"/>
        <v>taip</v>
      </c>
      <c r="AJ19" s="27" t="str">
        <f t="shared" si="8"/>
        <v>taip</v>
      </c>
      <c r="AK19" s="27" t="str">
        <f t="shared" si="9"/>
        <v>taip</v>
      </c>
    </row>
    <row r="20" spans="2:37" s="68" customFormat="1" x14ac:dyDescent="0.2">
      <c r="B20" s="27" t="str">
        <f t="shared" si="0"/>
        <v>KELM-LEADER-19.2-SAVA-3</v>
      </c>
      <c r="C20" s="117" t="str">
        <f t="shared" si="1"/>
        <v>KELM</v>
      </c>
      <c r="D20" s="117" t="str">
        <f>VLOOKUP(C20,Kodai_VVG!$C$4:$C$52,1,FALSE)</f>
        <v>KELM</v>
      </c>
      <c r="E20" s="117" t="str">
        <f>VLOOKUP(B20,Kodai_priem!$D$4:$D$564,1,FALSE)</f>
        <v>Kelm-LEADER-19.2-SAVA-3</v>
      </c>
      <c r="F20" s="119" t="s">
        <v>1072</v>
      </c>
      <c r="G20" s="119" t="s">
        <v>1003</v>
      </c>
      <c r="H20" s="42">
        <v>43364</v>
      </c>
      <c r="I20" s="119" t="s">
        <v>1099</v>
      </c>
      <c r="J20" s="119">
        <v>300097536</v>
      </c>
      <c r="K20" s="119" t="s">
        <v>1108</v>
      </c>
      <c r="L20" s="119" t="s">
        <v>1117</v>
      </c>
      <c r="M20" s="119" t="s">
        <v>1127</v>
      </c>
      <c r="N20" s="120">
        <v>40515</v>
      </c>
      <c r="O20" s="121" t="s">
        <v>66</v>
      </c>
      <c r="P20" s="122" t="s">
        <v>70</v>
      </c>
      <c r="Q20" s="119" t="s">
        <v>181</v>
      </c>
      <c r="R20" s="119" t="s">
        <v>67</v>
      </c>
      <c r="S20" s="121" t="str">
        <f t="shared" si="2"/>
        <v>nepildyti</v>
      </c>
      <c r="T20" s="118" t="str">
        <f t="shared" si="2"/>
        <v>nepildyti</v>
      </c>
      <c r="U20" s="119" t="s">
        <v>1097</v>
      </c>
      <c r="V20" s="119">
        <v>65</v>
      </c>
      <c r="W20" s="120">
        <v>40515</v>
      </c>
      <c r="X20" s="157">
        <v>43592</v>
      </c>
      <c r="Y20" s="157">
        <v>43608</v>
      </c>
      <c r="Z20" s="157">
        <v>44704</v>
      </c>
      <c r="AA20" s="119"/>
      <c r="AB20" s="119"/>
      <c r="AC20" s="119"/>
      <c r="AD20" s="119"/>
      <c r="AE20" s="27">
        <f t="shared" si="3"/>
        <v>2018</v>
      </c>
      <c r="AF20" s="27">
        <f t="shared" si="4"/>
        <v>2019</v>
      </c>
      <c r="AG20" s="27">
        <f t="shared" si="5"/>
        <v>2019</v>
      </c>
      <c r="AH20" s="27">
        <f t="shared" si="6"/>
        <v>2022</v>
      </c>
      <c r="AI20" s="27" t="str">
        <f t="shared" si="7"/>
        <v>taip</v>
      </c>
      <c r="AJ20" s="27" t="str">
        <f t="shared" si="8"/>
        <v>taip</v>
      </c>
      <c r="AK20" s="27" t="str">
        <f t="shared" si="9"/>
        <v>taip</v>
      </c>
    </row>
    <row r="21" spans="2:37" s="68" customFormat="1" x14ac:dyDescent="0.2">
      <c r="B21" s="27" t="str">
        <f t="shared" si="0"/>
        <v>KELM-LEADER-19.2-SAVA-9</v>
      </c>
      <c r="C21" s="117" t="str">
        <f t="shared" si="1"/>
        <v>KELM</v>
      </c>
      <c r="D21" s="117" t="str">
        <f>VLOOKUP(C21,Kodai_VVG!$C$4:$C$52,1,FALSE)</f>
        <v>KELM</v>
      </c>
      <c r="E21" s="117" t="str">
        <f>VLOOKUP(B21,Kodai_priem!$D$4:$D$564,1,FALSE)</f>
        <v>Kelm-LEADER-19.2-SAVA-9</v>
      </c>
      <c r="F21" s="119" t="s">
        <v>1072</v>
      </c>
      <c r="G21" s="119" t="s">
        <v>1001</v>
      </c>
      <c r="H21" s="42">
        <v>43273</v>
      </c>
      <c r="I21" s="119" t="s">
        <v>1100</v>
      </c>
      <c r="J21" s="119">
        <v>303239396</v>
      </c>
      <c r="K21" s="119" t="s">
        <v>1109</v>
      </c>
      <c r="L21" s="119" t="s">
        <v>1118</v>
      </c>
      <c r="M21" s="119" t="s">
        <v>1128</v>
      </c>
      <c r="N21" s="120">
        <v>29189.93</v>
      </c>
      <c r="O21" s="121" t="s">
        <v>66</v>
      </c>
      <c r="P21" s="122" t="s">
        <v>76</v>
      </c>
      <c r="Q21" s="119" t="s">
        <v>181</v>
      </c>
      <c r="R21" s="119" t="s">
        <v>67</v>
      </c>
      <c r="S21" s="121" t="str">
        <f t="shared" si="2"/>
        <v>nepildyti</v>
      </c>
      <c r="T21" s="118" t="str">
        <f t="shared" si="2"/>
        <v>nepildyti</v>
      </c>
      <c r="U21" s="119" t="s">
        <v>1097</v>
      </c>
      <c r="V21" s="119">
        <v>70</v>
      </c>
      <c r="W21" s="120">
        <v>29199</v>
      </c>
      <c r="X21" s="157">
        <v>43517</v>
      </c>
      <c r="Y21" s="157">
        <v>43546</v>
      </c>
      <c r="Z21" s="157">
        <v>44334</v>
      </c>
      <c r="AA21" s="119"/>
      <c r="AB21" s="119"/>
      <c r="AC21" s="119"/>
      <c r="AD21" s="119"/>
      <c r="AE21" s="27">
        <f t="shared" si="3"/>
        <v>2018</v>
      </c>
      <c r="AF21" s="27">
        <f t="shared" si="4"/>
        <v>2019</v>
      </c>
      <c r="AG21" s="27">
        <f t="shared" si="5"/>
        <v>2019</v>
      </c>
      <c r="AH21" s="27">
        <f t="shared" si="6"/>
        <v>2021</v>
      </c>
      <c r="AI21" s="27" t="str">
        <f t="shared" si="7"/>
        <v>taip</v>
      </c>
      <c r="AJ21" s="27" t="str">
        <f t="shared" si="8"/>
        <v>taip</v>
      </c>
      <c r="AK21" s="27" t="str">
        <f t="shared" si="9"/>
        <v>taip</v>
      </c>
    </row>
    <row r="22" spans="2:37" s="68" customFormat="1" x14ac:dyDescent="0.2">
      <c r="B22" s="27" t="str">
        <f t="shared" si="0"/>
        <v>KELM-LEADER-19.2-SAVA-8.1</v>
      </c>
      <c r="C22" s="117" t="str">
        <f t="shared" si="1"/>
        <v>KELM</v>
      </c>
      <c r="D22" s="117" t="str">
        <f>VLOOKUP(C22,Kodai_VVG!$C$4:$C$52,1,FALSE)</f>
        <v>KELM</v>
      </c>
      <c r="E22" s="117" t="str">
        <f>VLOOKUP(B22,Kodai_priem!$D$4:$D$564,1,FALSE)</f>
        <v>Kelm-LEADER-19.2-SAVA-8.1</v>
      </c>
      <c r="F22" s="119" t="s">
        <v>1072</v>
      </c>
      <c r="G22" s="119" t="s">
        <v>1013</v>
      </c>
      <c r="H22" s="42">
        <v>43273</v>
      </c>
      <c r="I22" s="119" t="s">
        <v>1101</v>
      </c>
      <c r="J22" s="119">
        <v>300078087</v>
      </c>
      <c r="K22" s="119" t="s">
        <v>1110</v>
      </c>
      <c r="L22" s="119" t="s">
        <v>1119</v>
      </c>
      <c r="M22" s="119" t="s">
        <v>1129</v>
      </c>
      <c r="N22" s="120">
        <v>2588</v>
      </c>
      <c r="O22" s="121" t="s">
        <v>66</v>
      </c>
      <c r="P22" s="122" t="s">
        <v>76</v>
      </c>
      <c r="Q22" s="119" t="s">
        <v>181</v>
      </c>
      <c r="R22" s="119" t="s">
        <v>98</v>
      </c>
      <c r="S22" s="121" t="str">
        <f t="shared" si="2"/>
        <v>nepildyti</v>
      </c>
      <c r="T22" s="118" t="str">
        <f t="shared" si="2"/>
        <v>nepildyti</v>
      </c>
      <c r="U22" s="119" t="s">
        <v>1097</v>
      </c>
      <c r="V22" s="119">
        <v>80</v>
      </c>
      <c r="W22" s="120">
        <v>2588</v>
      </c>
      <c r="X22" s="157">
        <v>43473</v>
      </c>
      <c r="Y22" s="157">
        <v>43473</v>
      </c>
      <c r="Z22" s="157">
        <v>43655</v>
      </c>
      <c r="AA22" s="119"/>
      <c r="AB22" s="119"/>
      <c r="AC22" s="119"/>
      <c r="AD22" s="119"/>
      <c r="AE22" s="27">
        <f t="shared" si="3"/>
        <v>2018</v>
      </c>
      <c r="AF22" s="27">
        <f t="shared" si="4"/>
        <v>2019</v>
      </c>
      <c r="AG22" s="27">
        <f t="shared" si="5"/>
        <v>2019</v>
      </c>
      <c r="AH22" s="27">
        <f t="shared" si="6"/>
        <v>2019</v>
      </c>
      <c r="AI22" s="27" t="str">
        <f t="shared" si="7"/>
        <v>taip</v>
      </c>
      <c r="AJ22" s="27" t="str">
        <f t="shared" si="8"/>
        <v>taip</v>
      </c>
      <c r="AK22" s="27" t="str">
        <f t="shared" si="9"/>
        <v>taip</v>
      </c>
    </row>
    <row r="23" spans="2:37" s="68" customFormat="1" x14ac:dyDescent="0.2">
      <c r="B23" s="27" t="str">
        <f t="shared" si="0"/>
        <v>KELM-LEADER-19.2-SAVA-6.1</v>
      </c>
      <c r="C23" s="117" t="str">
        <f t="shared" si="1"/>
        <v>KELM</v>
      </c>
      <c r="D23" s="117" t="str">
        <f>VLOOKUP(C23,Kodai_VVG!$C$4:$C$52,1,FALSE)</f>
        <v>KELM</v>
      </c>
      <c r="E23" s="117" t="str">
        <f>VLOOKUP(B23,Kodai_priem!$D$4:$D$564,1,FALSE)</f>
        <v>Kelm-LEADER-19.2-SAVA-6.1</v>
      </c>
      <c r="F23" s="119" t="s">
        <v>1072</v>
      </c>
      <c r="G23" s="119" t="s">
        <v>1009</v>
      </c>
      <c r="H23" s="42">
        <v>43179</v>
      </c>
      <c r="I23" s="119" t="s">
        <v>1102</v>
      </c>
      <c r="J23" s="119">
        <v>304781706</v>
      </c>
      <c r="K23" s="119" t="s">
        <v>1111</v>
      </c>
      <c r="L23" s="119" t="s">
        <v>1120</v>
      </c>
      <c r="M23" s="119" t="s">
        <v>1130</v>
      </c>
      <c r="N23" s="120">
        <v>34141</v>
      </c>
      <c r="O23" s="121" t="s">
        <v>66</v>
      </c>
      <c r="P23" s="122" t="s">
        <v>75</v>
      </c>
      <c r="Q23" s="119" t="s">
        <v>181</v>
      </c>
      <c r="R23" s="119" t="s">
        <v>99</v>
      </c>
      <c r="S23" s="121" t="str">
        <f t="shared" si="2"/>
        <v>nepildyti</v>
      </c>
      <c r="T23" s="118" t="str">
        <f t="shared" si="2"/>
        <v>nepildyti</v>
      </c>
      <c r="U23" s="119" t="s">
        <v>1097</v>
      </c>
      <c r="V23" s="119">
        <v>80</v>
      </c>
      <c r="W23" s="120">
        <v>34141</v>
      </c>
      <c r="X23" s="157">
        <v>43397</v>
      </c>
      <c r="Y23" s="157">
        <v>43465</v>
      </c>
      <c r="Z23" s="157">
        <v>44196</v>
      </c>
      <c r="AA23" s="119">
        <v>1.2</v>
      </c>
      <c r="AB23" s="119">
        <v>1.2250000000000001</v>
      </c>
      <c r="AC23" s="119">
        <v>1.2</v>
      </c>
      <c r="AD23" s="119">
        <v>1.2250000000000001</v>
      </c>
      <c r="AE23" s="27">
        <f t="shared" si="3"/>
        <v>2018</v>
      </c>
      <c r="AF23" s="27">
        <f t="shared" si="4"/>
        <v>2018</v>
      </c>
      <c r="AG23" s="27">
        <f t="shared" si="5"/>
        <v>2018</v>
      </c>
      <c r="AH23" s="27">
        <f t="shared" si="6"/>
        <v>2020</v>
      </c>
      <c r="AI23" s="27" t="str">
        <f t="shared" si="7"/>
        <v>taip</v>
      </c>
      <c r="AJ23" s="27" t="str">
        <f t="shared" si="8"/>
        <v>taip</v>
      </c>
      <c r="AK23" s="27" t="str">
        <f t="shared" si="9"/>
        <v>taip</v>
      </c>
    </row>
    <row r="24" spans="2:37" s="68" customFormat="1" x14ac:dyDescent="0.2">
      <c r="B24" s="27" t="str">
        <f t="shared" si="0"/>
        <v>KELM-LEADER-19.2-SAVA-5.2</v>
      </c>
      <c r="C24" s="117" t="str">
        <f t="shared" si="1"/>
        <v>KELM</v>
      </c>
      <c r="D24" s="117" t="str">
        <f>VLOOKUP(C24,Kodai_VVG!$C$4:$C$52,1,FALSE)</f>
        <v>KELM</v>
      </c>
      <c r="E24" s="117" t="str">
        <f>VLOOKUP(B24,Kodai_priem!$D$4:$D$564,1,FALSE)</f>
        <v>Kelm-LEADER-19.2-SAVA-5.2</v>
      </c>
      <c r="F24" s="119" t="s">
        <v>1072</v>
      </c>
      <c r="G24" s="119" t="s">
        <v>1021</v>
      </c>
      <c r="H24" s="42">
        <v>43364</v>
      </c>
      <c r="I24" s="119" t="s">
        <v>1103</v>
      </c>
      <c r="J24" s="119">
        <v>302644737</v>
      </c>
      <c r="K24" s="119" t="s">
        <v>1112</v>
      </c>
      <c r="L24" s="119" t="s">
        <v>1121</v>
      </c>
      <c r="M24" s="119" t="s">
        <v>1131</v>
      </c>
      <c r="N24" s="120">
        <v>19392</v>
      </c>
      <c r="O24" s="121" t="s">
        <v>66</v>
      </c>
      <c r="P24" s="122" t="s">
        <v>75</v>
      </c>
      <c r="Q24" s="119" t="s">
        <v>181</v>
      </c>
      <c r="R24" s="119" t="s">
        <v>67</v>
      </c>
      <c r="S24" s="121" t="str">
        <f t="shared" si="2"/>
        <v>nepildyti</v>
      </c>
      <c r="T24" s="118" t="str">
        <f t="shared" si="2"/>
        <v>nepildyti</v>
      </c>
      <c r="U24" s="119" t="s">
        <v>1097</v>
      </c>
      <c r="V24" s="119">
        <v>65</v>
      </c>
      <c r="W24" s="120">
        <v>19392</v>
      </c>
      <c r="X24" s="157">
        <v>43566</v>
      </c>
      <c r="Y24" s="157">
        <v>43580</v>
      </c>
      <c r="Z24" s="157">
        <v>44104</v>
      </c>
      <c r="AA24" s="119"/>
      <c r="AB24" s="119"/>
      <c r="AC24" s="119"/>
      <c r="AD24" s="119"/>
      <c r="AE24" s="27">
        <f t="shared" si="3"/>
        <v>2018</v>
      </c>
      <c r="AF24" s="27">
        <f t="shared" si="4"/>
        <v>2019</v>
      </c>
      <c r="AG24" s="27">
        <f t="shared" si="5"/>
        <v>2019</v>
      </c>
      <c r="AH24" s="27">
        <f t="shared" si="6"/>
        <v>2020</v>
      </c>
      <c r="AI24" s="27" t="str">
        <f t="shared" si="7"/>
        <v>taip</v>
      </c>
      <c r="AJ24" s="27" t="str">
        <f t="shared" si="8"/>
        <v>taip</v>
      </c>
      <c r="AK24" s="27" t="str">
        <f t="shared" si="9"/>
        <v>taip</v>
      </c>
    </row>
    <row r="25" spans="2:37" s="68" customFormat="1" x14ac:dyDescent="0.2">
      <c r="B25" s="27" t="str">
        <f t="shared" si="0"/>
        <v>KELM-LEADER-19.2-SAVA-8.1</v>
      </c>
      <c r="C25" s="117" t="str">
        <f t="shared" si="1"/>
        <v>KELM</v>
      </c>
      <c r="D25" s="117" t="str">
        <f>VLOOKUP(C25,Kodai_VVG!$C$4:$C$52,1,FALSE)</f>
        <v>KELM</v>
      </c>
      <c r="E25" s="117" t="str">
        <f>VLOOKUP(B25,Kodai_priem!$D$4:$D$564,1,FALSE)</f>
        <v>Kelm-LEADER-19.2-SAVA-8.1</v>
      </c>
      <c r="F25" s="119" t="s">
        <v>1072</v>
      </c>
      <c r="G25" s="119" t="s">
        <v>1013</v>
      </c>
      <c r="H25" s="42">
        <v>43272</v>
      </c>
      <c r="I25" s="119" t="s">
        <v>1104</v>
      </c>
      <c r="J25" s="119">
        <v>300077804</v>
      </c>
      <c r="K25" s="119" t="s">
        <v>1113</v>
      </c>
      <c r="L25" s="119" t="s">
        <v>1122</v>
      </c>
      <c r="M25" s="119" t="s">
        <v>1132</v>
      </c>
      <c r="N25" s="120">
        <v>9887.2199999999993</v>
      </c>
      <c r="O25" s="121" t="s">
        <v>66</v>
      </c>
      <c r="P25" s="122" t="s">
        <v>76</v>
      </c>
      <c r="Q25" s="119" t="s">
        <v>181</v>
      </c>
      <c r="R25" s="119" t="s">
        <v>98</v>
      </c>
      <c r="S25" s="121" t="str">
        <f t="shared" si="2"/>
        <v>nepildyti</v>
      </c>
      <c r="T25" s="118" t="str">
        <f t="shared" si="2"/>
        <v>nepildyti</v>
      </c>
      <c r="U25" s="119" t="s">
        <v>1097</v>
      </c>
      <c r="V25" s="119">
        <v>95</v>
      </c>
      <c r="W25" s="120">
        <v>9858</v>
      </c>
      <c r="X25" s="157">
        <v>43451</v>
      </c>
      <c r="Y25" s="157">
        <v>43451</v>
      </c>
      <c r="Z25" s="157">
        <v>43830</v>
      </c>
      <c r="AA25" s="119"/>
      <c r="AB25" s="119"/>
      <c r="AC25" s="119"/>
      <c r="AD25" s="119"/>
      <c r="AE25" s="27">
        <f t="shared" si="3"/>
        <v>2018</v>
      </c>
      <c r="AF25" s="27">
        <f t="shared" si="4"/>
        <v>2018</v>
      </c>
      <c r="AG25" s="27">
        <f t="shared" si="5"/>
        <v>2018</v>
      </c>
      <c r="AH25" s="27">
        <f t="shared" si="6"/>
        <v>2019</v>
      </c>
      <c r="AI25" s="27" t="str">
        <f t="shared" si="7"/>
        <v>taip</v>
      </c>
      <c r="AJ25" s="27" t="str">
        <f t="shared" si="8"/>
        <v>taip</v>
      </c>
      <c r="AK25" s="27" t="str">
        <f t="shared" si="9"/>
        <v>taip</v>
      </c>
    </row>
    <row r="26" spans="2:37" s="68" customFormat="1" x14ac:dyDescent="0.2">
      <c r="B26" s="27" t="str">
        <f t="shared" si="0"/>
        <v>KELM-LEADER-19.2-SAVA-8.1</v>
      </c>
      <c r="C26" s="117" t="str">
        <f t="shared" si="1"/>
        <v>KELM</v>
      </c>
      <c r="D26" s="117" t="str">
        <f>VLOOKUP(C26,Kodai_VVG!$C$4:$C$52,1,FALSE)</f>
        <v>KELM</v>
      </c>
      <c r="E26" s="117" t="str">
        <f>VLOOKUP(B26,Kodai_priem!$D$4:$D$564,1,FALSE)</f>
        <v>Kelm-LEADER-19.2-SAVA-8.1</v>
      </c>
      <c r="F26" s="119" t="s">
        <v>1072</v>
      </c>
      <c r="G26" s="119" t="s">
        <v>1013</v>
      </c>
      <c r="H26" s="42">
        <v>43273</v>
      </c>
      <c r="I26" s="119" t="s">
        <v>1105</v>
      </c>
      <c r="J26" s="119">
        <v>188757292</v>
      </c>
      <c r="K26" s="119" t="s">
        <v>1114</v>
      </c>
      <c r="L26" s="119" t="s">
        <v>1123</v>
      </c>
      <c r="M26" s="119" t="s">
        <v>1133</v>
      </c>
      <c r="N26" s="120">
        <v>10947.82</v>
      </c>
      <c r="O26" s="121" t="s">
        <v>66</v>
      </c>
      <c r="P26" s="122" t="s">
        <v>76</v>
      </c>
      <c r="Q26" s="119" t="s">
        <v>181</v>
      </c>
      <c r="R26" s="119" t="s">
        <v>98</v>
      </c>
      <c r="S26" s="121" t="str">
        <f t="shared" si="2"/>
        <v>nepildyti</v>
      </c>
      <c r="T26" s="118" t="str">
        <f t="shared" si="2"/>
        <v>nepildyti</v>
      </c>
      <c r="U26" s="119" t="s">
        <v>1097</v>
      </c>
      <c r="V26" s="119">
        <v>80</v>
      </c>
      <c r="W26" s="120">
        <v>10948</v>
      </c>
      <c r="X26" s="157">
        <v>43455</v>
      </c>
      <c r="Y26" s="157">
        <v>43455</v>
      </c>
      <c r="Z26" s="157">
        <v>44490</v>
      </c>
      <c r="AA26" s="119"/>
      <c r="AB26" s="119"/>
      <c r="AC26" s="119"/>
      <c r="AD26" s="119"/>
      <c r="AE26" s="27">
        <f t="shared" si="3"/>
        <v>2018</v>
      </c>
      <c r="AF26" s="27">
        <f t="shared" si="4"/>
        <v>2018</v>
      </c>
      <c r="AG26" s="27">
        <f t="shared" si="5"/>
        <v>2018</v>
      </c>
      <c r="AH26" s="27">
        <f t="shared" si="6"/>
        <v>2021</v>
      </c>
      <c r="AI26" s="27" t="str">
        <f t="shared" si="7"/>
        <v>taip</v>
      </c>
      <c r="AJ26" s="27" t="str">
        <f t="shared" si="8"/>
        <v>taip</v>
      </c>
      <c r="AK26" s="27" t="str">
        <f t="shared" si="9"/>
        <v>taip</v>
      </c>
    </row>
    <row r="27" spans="2:37" s="68" customFormat="1" x14ac:dyDescent="0.2">
      <c r="B27" s="27" t="str">
        <f t="shared" si="0"/>
        <v>KELM-LEADER-19.2-SAVA-8.2</v>
      </c>
      <c r="C27" s="117" t="str">
        <f t="shared" si="1"/>
        <v>KELM</v>
      </c>
      <c r="D27" s="117" t="str">
        <f>VLOOKUP(C27,Kodai_VVG!$C$4:$C$52,1,FALSE)</f>
        <v>KELM</v>
      </c>
      <c r="E27" s="117" t="str">
        <f>VLOOKUP(B27,Kodai_priem!$D$4:$D$564,1,FALSE)</f>
        <v>Kelm-LEADER-19.2-SAVA-8.2</v>
      </c>
      <c r="F27" s="119" t="s">
        <v>1072</v>
      </c>
      <c r="G27" s="119" t="s">
        <v>1014</v>
      </c>
      <c r="H27" s="42">
        <v>43273</v>
      </c>
      <c r="I27" s="119" t="s">
        <v>1105</v>
      </c>
      <c r="J27" s="119">
        <v>188757292</v>
      </c>
      <c r="K27" s="119" t="s">
        <v>1114</v>
      </c>
      <c r="L27" s="119" t="s">
        <v>1124</v>
      </c>
      <c r="M27" s="119" t="s">
        <v>1134</v>
      </c>
      <c r="N27" s="120">
        <v>14600</v>
      </c>
      <c r="O27" s="121" t="s">
        <v>66</v>
      </c>
      <c r="P27" s="122" t="s">
        <v>73</v>
      </c>
      <c r="Q27" s="119" t="s">
        <v>181</v>
      </c>
      <c r="R27" s="119" t="s">
        <v>98</v>
      </c>
      <c r="S27" s="121" t="str">
        <f t="shared" si="2"/>
        <v>nepildyti</v>
      </c>
      <c r="T27" s="118" t="str">
        <f t="shared" si="2"/>
        <v>nepildyti</v>
      </c>
      <c r="U27" s="119" t="s">
        <v>1097</v>
      </c>
      <c r="V27" s="119">
        <v>95</v>
      </c>
      <c r="W27" s="120">
        <v>14600</v>
      </c>
      <c r="X27" s="157">
        <v>43445</v>
      </c>
      <c r="Y27" s="157">
        <v>43445</v>
      </c>
      <c r="Z27" s="157">
        <v>43889</v>
      </c>
      <c r="AA27" s="119"/>
      <c r="AB27" s="119"/>
      <c r="AC27" s="119"/>
      <c r="AD27" s="119"/>
      <c r="AE27" s="27">
        <f t="shared" si="3"/>
        <v>2018</v>
      </c>
      <c r="AF27" s="27">
        <f t="shared" si="4"/>
        <v>2018</v>
      </c>
      <c r="AG27" s="27">
        <f t="shared" si="5"/>
        <v>2018</v>
      </c>
      <c r="AH27" s="27">
        <f t="shared" si="6"/>
        <v>2020</v>
      </c>
      <c r="AI27" s="27" t="str">
        <f t="shared" si="7"/>
        <v>taip</v>
      </c>
      <c r="AJ27" s="27" t="str">
        <f t="shared" si="8"/>
        <v>taip</v>
      </c>
      <c r="AK27" s="27" t="str">
        <f t="shared" si="9"/>
        <v>taip</v>
      </c>
    </row>
    <row r="28" spans="2:37" s="68" customFormat="1" x14ac:dyDescent="0.2">
      <c r="B28" s="27" t="str">
        <f t="shared" si="0"/>
        <v>KELM-LEADER-19.2-SAVA-7.1</v>
      </c>
      <c r="C28" s="117" t="str">
        <f t="shared" si="1"/>
        <v>KELM</v>
      </c>
      <c r="D28" s="117" t="str">
        <f>VLOOKUP(C28,Kodai_VVG!$C$4:$C$52,1,FALSE)</f>
        <v>KELM</v>
      </c>
      <c r="E28" s="117" t="str">
        <f>VLOOKUP(B28,Kodai_priem!$D$4:$D$564,1,FALSE)</f>
        <v>Kelm-LEADER-19.2-SAVA-7.1</v>
      </c>
      <c r="F28" s="119" t="s">
        <v>1072</v>
      </c>
      <c r="G28" s="119" t="s">
        <v>1029</v>
      </c>
      <c r="H28" s="42">
        <v>43579</v>
      </c>
      <c r="I28" s="119" t="s">
        <v>1135</v>
      </c>
      <c r="J28" s="119">
        <v>305141495</v>
      </c>
      <c r="K28" s="119" t="s">
        <v>1142</v>
      </c>
      <c r="L28" s="119" t="s">
        <v>1150</v>
      </c>
      <c r="M28" s="119" t="s">
        <v>1158</v>
      </c>
      <c r="N28" s="120">
        <v>58525</v>
      </c>
      <c r="O28" s="121" t="s">
        <v>66</v>
      </c>
      <c r="P28" s="122" t="s">
        <v>76</v>
      </c>
      <c r="Q28" s="119" t="s">
        <v>181</v>
      </c>
      <c r="R28" s="119" t="s">
        <v>67</v>
      </c>
      <c r="S28" s="121" t="str">
        <f t="shared" si="2"/>
        <v>nepildyti</v>
      </c>
      <c r="T28" s="118" t="str">
        <f t="shared" si="2"/>
        <v>nepildyti</v>
      </c>
      <c r="U28" s="119" t="s">
        <v>1097</v>
      </c>
      <c r="V28" s="119">
        <v>65</v>
      </c>
      <c r="W28" s="120">
        <v>58525</v>
      </c>
      <c r="X28" s="157">
        <v>43801</v>
      </c>
      <c r="Y28" s="157">
        <v>43817</v>
      </c>
      <c r="Z28" s="157">
        <v>44911</v>
      </c>
      <c r="AA28" s="119">
        <v>1</v>
      </c>
      <c r="AB28" s="119">
        <v>1</v>
      </c>
      <c r="AC28" s="119">
        <v>1</v>
      </c>
      <c r="AD28" s="119">
        <v>1</v>
      </c>
      <c r="AE28" s="27">
        <f t="shared" si="3"/>
        <v>2019</v>
      </c>
      <c r="AF28" s="27">
        <f t="shared" si="4"/>
        <v>2019</v>
      </c>
      <c r="AG28" s="27">
        <f t="shared" si="5"/>
        <v>2019</v>
      </c>
      <c r="AH28" s="27">
        <f t="shared" si="6"/>
        <v>2022</v>
      </c>
      <c r="AI28" s="27" t="str">
        <f t="shared" si="7"/>
        <v>taip</v>
      </c>
      <c r="AJ28" s="27" t="str">
        <f t="shared" si="8"/>
        <v>taip</v>
      </c>
      <c r="AK28" s="27" t="str">
        <f t="shared" si="9"/>
        <v>taip</v>
      </c>
    </row>
    <row r="29" spans="2:37" s="68" customFormat="1" x14ac:dyDescent="0.2">
      <c r="B29" s="27" t="str">
        <f t="shared" si="0"/>
        <v>KELM-LEADER-19.2-SAVA-7.1</v>
      </c>
      <c r="C29" s="117" t="str">
        <f t="shared" si="1"/>
        <v>KELM</v>
      </c>
      <c r="D29" s="117" t="str">
        <f>VLOOKUP(C29,Kodai_VVG!$C$4:$C$52,1,FALSE)</f>
        <v>KELM</v>
      </c>
      <c r="E29" s="117" t="str">
        <f>VLOOKUP(B29,Kodai_priem!$D$4:$D$564,1,FALSE)</f>
        <v>Kelm-LEADER-19.2-SAVA-7.1</v>
      </c>
      <c r="F29" s="119" t="s">
        <v>1072</v>
      </c>
      <c r="G29" s="119" t="s">
        <v>1029</v>
      </c>
      <c r="H29" s="42">
        <v>43579</v>
      </c>
      <c r="I29" s="119" t="s">
        <v>1136</v>
      </c>
      <c r="J29" s="119">
        <v>162941463</v>
      </c>
      <c r="K29" s="119" t="s">
        <v>1143</v>
      </c>
      <c r="L29" s="119" t="s">
        <v>1151</v>
      </c>
      <c r="M29" s="119" t="s">
        <v>1159</v>
      </c>
      <c r="N29" s="120">
        <v>56740</v>
      </c>
      <c r="O29" s="121" t="s">
        <v>66</v>
      </c>
      <c r="P29" s="122" t="s">
        <v>76</v>
      </c>
      <c r="Q29" s="119" t="s">
        <v>181</v>
      </c>
      <c r="R29" s="119" t="s">
        <v>67</v>
      </c>
      <c r="S29" s="121" t="str">
        <f t="shared" si="2"/>
        <v>nepildyti</v>
      </c>
      <c r="T29" s="118" t="str">
        <f t="shared" si="2"/>
        <v>nepildyti</v>
      </c>
      <c r="U29" s="119" t="s">
        <v>1097</v>
      </c>
      <c r="V29" s="119">
        <v>85</v>
      </c>
      <c r="W29" s="120">
        <v>56740</v>
      </c>
      <c r="X29" s="157">
        <v>43801</v>
      </c>
      <c r="Y29" s="157">
        <v>43817</v>
      </c>
      <c r="Z29" s="157">
        <v>44407</v>
      </c>
      <c r="AA29" s="119">
        <v>1</v>
      </c>
      <c r="AB29" s="119">
        <v>2</v>
      </c>
      <c r="AC29" s="119">
        <v>1</v>
      </c>
      <c r="AD29" s="119">
        <v>2</v>
      </c>
      <c r="AE29" s="27">
        <f t="shared" si="3"/>
        <v>2019</v>
      </c>
      <c r="AF29" s="27">
        <f t="shared" si="4"/>
        <v>2019</v>
      </c>
      <c r="AG29" s="27">
        <f t="shared" si="5"/>
        <v>2019</v>
      </c>
      <c r="AH29" s="27">
        <f t="shared" si="6"/>
        <v>2021</v>
      </c>
      <c r="AI29" s="27" t="str">
        <f t="shared" si="7"/>
        <v>taip</v>
      </c>
      <c r="AJ29" s="27" t="str">
        <f t="shared" si="8"/>
        <v>taip</v>
      </c>
      <c r="AK29" s="27" t="str">
        <f t="shared" si="9"/>
        <v>taip</v>
      </c>
    </row>
    <row r="30" spans="2:37" s="68" customFormat="1" x14ac:dyDescent="0.2">
      <c r="B30" s="27" t="str">
        <f t="shared" si="0"/>
        <v>KELM-LEADER-19.2-SAVA-6.1</v>
      </c>
      <c r="C30" s="117" t="str">
        <f t="shared" si="1"/>
        <v>KELM</v>
      </c>
      <c r="D30" s="117" t="str">
        <f>VLOOKUP(C30,Kodai_VVG!$C$4:$C$52,1,FALSE)</f>
        <v>KELM</v>
      </c>
      <c r="E30" s="117" t="str">
        <f>VLOOKUP(B30,Kodai_priem!$D$4:$D$564,1,FALSE)</f>
        <v>Kelm-LEADER-19.2-SAVA-6.1</v>
      </c>
      <c r="F30" s="119" t="s">
        <v>1072</v>
      </c>
      <c r="G30" s="119" t="s">
        <v>1009</v>
      </c>
      <c r="H30" s="42">
        <v>43602</v>
      </c>
      <c r="I30" s="119" t="s">
        <v>1137</v>
      </c>
      <c r="J30" s="119">
        <v>302891520</v>
      </c>
      <c r="K30" s="119" t="s">
        <v>1144</v>
      </c>
      <c r="L30" s="119" t="s">
        <v>1152</v>
      </c>
      <c r="M30" s="119" t="s">
        <v>1160</v>
      </c>
      <c r="N30" s="120">
        <v>27604</v>
      </c>
      <c r="O30" s="121" t="s">
        <v>66</v>
      </c>
      <c r="P30" s="122" t="s">
        <v>75</v>
      </c>
      <c r="Q30" s="119" t="s">
        <v>181</v>
      </c>
      <c r="R30" s="119" t="s">
        <v>99</v>
      </c>
      <c r="S30" s="121" t="str">
        <f t="shared" si="2"/>
        <v>nepildyti</v>
      </c>
      <c r="T30" s="118" t="str">
        <f t="shared" si="2"/>
        <v>nepildyti</v>
      </c>
      <c r="U30" s="119" t="s">
        <v>1097</v>
      </c>
      <c r="V30" s="119">
        <v>75</v>
      </c>
      <c r="W30" s="120">
        <v>27604</v>
      </c>
      <c r="X30" s="157">
        <v>43745</v>
      </c>
      <c r="Y30" s="157">
        <v>43760</v>
      </c>
      <c r="Z30" s="157">
        <v>43889</v>
      </c>
      <c r="AA30" s="119">
        <v>1</v>
      </c>
      <c r="AB30" s="119">
        <v>5</v>
      </c>
      <c r="AC30" s="119">
        <v>1</v>
      </c>
      <c r="AD30" s="119">
        <v>4.4000000000000004</v>
      </c>
      <c r="AE30" s="27">
        <f t="shared" si="3"/>
        <v>2019</v>
      </c>
      <c r="AF30" s="27">
        <f t="shared" si="4"/>
        <v>2019</v>
      </c>
      <c r="AG30" s="27">
        <f t="shared" si="5"/>
        <v>2019</v>
      </c>
      <c r="AH30" s="27">
        <f t="shared" si="6"/>
        <v>2020</v>
      </c>
      <c r="AI30" s="27" t="str">
        <f t="shared" si="7"/>
        <v>taip</v>
      </c>
      <c r="AJ30" s="27" t="str">
        <f t="shared" si="8"/>
        <v>taip</v>
      </c>
      <c r="AK30" s="27" t="str">
        <f t="shared" si="9"/>
        <v>taip</v>
      </c>
    </row>
    <row r="31" spans="2:37" s="68" customFormat="1" x14ac:dyDescent="0.2">
      <c r="B31" s="27" t="str">
        <f t="shared" si="0"/>
        <v>KELM-LEADER-19.2-SAVA-6.1</v>
      </c>
      <c r="C31" s="117" t="str">
        <f t="shared" si="1"/>
        <v>KELM</v>
      </c>
      <c r="D31" s="117" t="str">
        <f>VLOOKUP(C31,Kodai_VVG!$C$4:$C$52,1,FALSE)</f>
        <v>KELM</v>
      </c>
      <c r="E31" s="117" t="str">
        <f>VLOOKUP(B31,Kodai_priem!$D$4:$D$564,1,FALSE)</f>
        <v>Kelm-LEADER-19.2-SAVA-6.1</v>
      </c>
      <c r="F31" s="119" t="s">
        <v>1072</v>
      </c>
      <c r="G31" s="119" t="s">
        <v>1009</v>
      </c>
      <c r="H31" s="42">
        <v>43602</v>
      </c>
      <c r="I31" s="119" t="s">
        <v>1138</v>
      </c>
      <c r="J31" s="119">
        <v>304972273</v>
      </c>
      <c r="K31" s="119" t="s">
        <v>1145</v>
      </c>
      <c r="L31" s="119" t="s">
        <v>1153</v>
      </c>
      <c r="M31" s="119" t="s">
        <v>1161</v>
      </c>
      <c r="N31" s="120">
        <v>23829</v>
      </c>
      <c r="O31" s="121" t="s">
        <v>66</v>
      </c>
      <c r="P31" s="122" t="s">
        <v>75</v>
      </c>
      <c r="Q31" s="119" t="s">
        <v>181</v>
      </c>
      <c r="R31" s="119" t="s">
        <v>99</v>
      </c>
      <c r="S31" s="121" t="str">
        <f t="shared" si="2"/>
        <v>nepildyti</v>
      </c>
      <c r="T31" s="118" t="str">
        <f t="shared" si="2"/>
        <v>nepildyti</v>
      </c>
      <c r="U31" s="119" t="s">
        <v>1097</v>
      </c>
      <c r="V31" s="119">
        <v>70</v>
      </c>
      <c r="W31" s="120">
        <v>23829</v>
      </c>
      <c r="X31" s="157">
        <v>43745</v>
      </c>
      <c r="Y31" s="157">
        <v>43760</v>
      </c>
      <c r="Z31" s="157">
        <v>44041</v>
      </c>
      <c r="AA31" s="119">
        <v>1</v>
      </c>
      <c r="AB31" s="119">
        <v>1</v>
      </c>
      <c r="AC31" s="119">
        <v>1</v>
      </c>
      <c r="AD31" s="119">
        <v>1</v>
      </c>
      <c r="AE31" s="27">
        <f t="shared" si="3"/>
        <v>2019</v>
      </c>
      <c r="AF31" s="27">
        <f t="shared" si="4"/>
        <v>2019</v>
      </c>
      <c r="AG31" s="27">
        <f t="shared" si="5"/>
        <v>2019</v>
      </c>
      <c r="AH31" s="27">
        <f t="shared" si="6"/>
        <v>2020</v>
      </c>
      <c r="AI31" s="27" t="str">
        <f t="shared" si="7"/>
        <v>taip</v>
      </c>
      <c r="AJ31" s="27" t="str">
        <f t="shared" si="8"/>
        <v>taip</v>
      </c>
      <c r="AK31" s="27" t="str">
        <f t="shared" si="9"/>
        <v>taip</v>
      </c>
    </row>
    <row r="32" spans="2:37" s="68" customFormat="1" x14ac:dyDescent="0.2">
      <c r="B32" s="27" t="str">
        <f t="shared" si="0"/>
        <v>KELM-LEADER-19.2-SAVA-1</v>
      </c>
      <c r="C32" s="117" t="str">
        <f t="shared" si="1"/>
        <v>KELM</v>
      </c>
      <c r="D32" s="117" t="str">
        <f>VLOOKUP(C32,Kodai_VVG!$C$4:$C$52,1,FALSE)</f>
        <v>KELM</v>
      </c>
      <c r="E32" s="117" t="str">
        <f>VLOOKUP(B32,Kodai_priem!$D$4:$D$564,1,FALSE)</f>
        <v>Kelm-LEADER-19.2-SAVA-1</v>
      </c>
      <c r="F32" s="119" t="s">
        <v>1072</v>
      </c>
      <c r="G32" s="119" t="s">
        <v>1006</v>
      </c>
      <c r="H32" s="42">
        <v>43579</v>
      </c>
      <c r="I32" s="119" t="s">
        <v>1103</v>
      </c>
      <c r="J32" s="119">
        <v>302644737</v>
      </c>
      <c r="K32" s="119" t="s">
        <v>1146</v>
      </c>
      <c r="L32" s="119" t="s">
        <v>1154</v>
      </c>
      <c r="M32" s="119" t="s">
        <v>1162</v>
      </c>
      <c r="N32" s="120">
        <v>73158.3</v>
      </c>
      <c r="O32" s="121" t="s">
        <v>66</v>
      </c>
      <c r="P32" s="122" t="s">
        <v>76</v>
      </c>
      <c r="Q32" s="119" t="s">
        <v>181</v>
      </c>
      <c r="R32" s="119" t="s">
        <v>67</v>
      </c>
      <c r="S32" s="121" t="str">
        <f t="shared" si="2"/>
        <v>nepildyti</v>
      </c>
      <c r="T32" s="118" t="str">
        <f t="shared" si="2"/>
        <v>nepildyti</v>
      </c>
      <c r="U32" s="119" t="s">
        <v>1097</v>
      </c>
      <c r="V32" s="119">
        <v>65</v>
      </c>
      <c r="W32" s="120">
        <v>73158</v>
      </c>
      <c r="X32" s="157">
        <v>43801</v>
      </c>
      <c r="Y32" s="157">
        <v>43817</v>
      </c>
      <c r="Z32" s="157">
        <v>45278</v>
      </c>
      <c r="AA32" s="119">
        <v>1</v>
      </c>
      <c r="AB32" s="119">
        <v>1</v>
      </c>
      <c r="AC32" s="119">
        <v>1</v>
      </c>
      <c r="AD32" s="119">
        <v>1</v>
      </c>
      <c r="AE32" s="27">
        <f t="shared" si="3"/>
        <v>2019</v>
      </c>
      <c r="AF32" s="27">
        <f t="shared" si="4"/>
        <v>2019</v>
      </c>
      <c r="AG32" s="27">
        <f t="shared" si="5"/>
        <v>2019</v>
      </c>
      <c r="AH32" s="27">
        <f t="shared" si="6"/>
        <v>2023</v>
      </c>
      <c r="AI32" s="27" t="str">
        <f t="shared" si="7"/>
        <v>taip</v>
      </c>
      <c r="AJ32" s="27" t="str">
        <f t="shared" si="8"/>
        <v>taip</v>
      </c>
      <c r="AK32" s="27" t="str">
        <f t="shared" si="9"/>
        <v>taip</v>
      </c>
    </row>
    <row r="33" spans="2:37" s="68" customFormat="1" x14ac:dyDescent="0.2">
      <c r="B33" s="27" t="str">
        <f t="shared" si="0"/>
        <v>KELM-LEADER-19.2-SAVA-7.1</v>
      </c>
      <c r="C33" s="117" t="str">
        <f t="shared" si="1"/>
        <v>KELM</v>
      </c>
      <c r="D33" s="117" t="str">
        <f>VLOOKUP(C33,Kodai_VVG!$C$4:$C$52,1,FALSE)</f>
        <v>KELM</v>
      </c>
      <c r="E33" s="117" t="str">
        <f>VLOOKUP(B33,Kodai_priem!$D$4:$D$564,1,FALSE)</f>
        <v>Kelm-LEADER-19.2-SAVA-7.1</v>
      </c>
      <c r="F33" s="119" t="s">
        <v>1072</v>
      </c>
      <c r="G33" s="119" t="s">
        <v>1029</v>
      </c>
      <c r="H33" s="42">
        <v>43579</v>
      </c>
      <c r="I33" s="119" t="s">
        <v>1139</v>
      </c>
      <c r="J33" s="119">
        <v>305064472</v>
      </c>
      <c r="K33" s="119" t="s">
        <v>1147</v>
      </c>
      <c r="L33" s="119" t="s">
        <v>1155</v>
      </c>
      <c r="M33" s="119" t="s">
        <v>1163</v>
      </c>
      <c r="N33" s="120">
        <v>58520</v>
      </c>
      <c r="O33" s="121" t="s">
        <v>66</v>
      </c>
      <c r="P33" s="122" t="s">
        <v>76</v>
      </c>
      <c r="Q33" s="119" t="s">
        <v>181</v>
      </c>
      <c r="R33" s="119" t="s">
        <v>67</v>
      </c>
      <c r="S33" s="121" t="str">
        <f t="shared" si="2"/>
        <v>nepildyti</v>
      </c>
      <c r="T33" s="118" t="str">
        <f t="shared" si="2"/>
        <v>nepildyti</v>
      </c>
      <c r="U33" s="119" t="s">
        <v>1097</v>
      </c>
      <c r="V33" s="119">
        <v>80</v>
      </c>
      <c r="W33" s="120">
        <v>58520</v>
      </c>
      <c r="X33" s="157">
        <v>43734</v>
      </c>
      <c r="Y33" s="157">
        <v>43760</v>
      </c>
      <c r="Z33" s="157">
        <v>44195</v>
      </c>
      <c r="AA33" s="119">
        <v>2</v>
      </c>
      <c r="AB33" s="119">
        <v>2</v>
      </c>
      <c r="AC33" s="119">
        <v>2</v>
      </c>
      <c r="AD33" s="119">
        <v>2</v>
      </c>
      <c r="AE33" s="27">
        <f t="shared" si="3"/>
        <v>2019</v>
      </c>
      <c r="AF33" s="27">
        <f t="shared" si="4"/>
        <v>2019</v>
      </c>
      <c r="AG33" s="27">
        <f t="shared" si="5"/>
        <v>2019</v>
      </c>
      <c r="AH33" s="27">
        <f t="shared" si="6"/>
        <v>2020</v>
      </c>
      <c r="AI33" s="27" t="str">
        <f t="shared" si="7"/>
        <v>taip</v>
      </c>
      <c r="AJ33" s="27" t="str">
        <f t="shared" si="8"/>
        <v>taip</v>
      </c>
      <c r="AK33" s="27" t="str">
        <f t="shared" si="9"/>
        <v>taip</v>
      </c>
    </row>
    <row r="34" spans="2:37" s="68" customFormat="1" x14ac:dyDescent="0.2">
      <c r="B34" s="27" t="str">
        <f t="shared" si="0"/>
        <v>KELM-LEADER-19.2-SAVA-1</v>
      </c>
      <c r="C34" s="117" t="str">
        <f t="shared" si="1"/>
        <v>KELM</v>
      </c>
      <c r="D34" s="117" t="str">
        <f>VLOOKUP(C34,Kodai_VVG!$C$4:$C$52,1,FALSE)</f>
        <v>KELM</v>
      </c>
      <c r="E34" s="117" t="str">
        <f>VLOOKUP(B34,Kodai_priem!$D$4:$D$564,1,FALSE)</f>
        <v>Kelm-LEADER-19.2-SAVA-1</v>
      </c>
      <c r="F34" s="119" t="s">
        <v>1072</v>
      </c>
      <c r="G34" s="119" t="s">
        <v>1006</v>
      </c>
      <c r="H34" s="42">
        <v>43579</v>
      </c>
      <c r="I34" s="119" t="s">
        <v>1140</v>
      </c>
      <c r="J34" s="119">
        <v>304144428</v>
      </c>
      <c r="K34" s="119" t="s">
        <v>1148</v>
      </c>
      <c r="L34" s="119" t="s">
        <v>1156</v>
      </c>
      <c r="M34" s="119" t="s">
        <v>1164</v>
      </c>
      <c r="N34" s="120">
        <v>58965</v>
      </c>
      <c r="O34" s="121" t="s">
        <v>66</v>
      </c>
      <c r="P34" s="122" t="s">
        <v>76</v>
      </c>
      <c r="Q34" s="119" t="s">
        <v>181</v>
      </c>
      <c r="R34" s="119" t="s">
        <v>67</v>
      </c>
      <c r="S34" s="121" t="str">
        <f t="shared" si="2"/>
        <v>nepildyti</v>
      </c>
      <c r="T34" s="118" t="str">
        <f t="shared" si="2"/>
        <v>nepildyti</v>
      </c>
      <c r="U34" s="119" t="s">
        <v>1097</v>
      </c>
      <c r="V34" s="119">
        <v>55</v>
      </c>
      <c r="W34" s="120">
        <v>58965</v>
      </c>
      <c r="X34" s="157">
        <v>43759</v>
      </c>
      <c r="Y34" s="157">
        <v>43777</v>
      </c>
      <c r="Z34" s="157">
        <v>44074</v>
      </c>
      <c r="AA34" s="119">
        <v>1</v>
      </c>
      <c r="AB34" s="119">
        <v>1</v>
      </c>
      <c r="AC34" s="119">
        <v>1</v>
      </c>
      <c r="AD34" s="119">
        <v>1</v>
      </c>
      <c r="AE34" s="27">
        <f t="shared" si="3"/>
        <v>2019</v>
      </c>
      <c r="AF34" s="27">
        <f t="shared" si="4"/>
        <v>2019</v>
      </c>
      <c r="AG34" s="27">
        <f t="shared" si="5"/>
        <v>2019</v>
      </c>
      <c r="AH34" s="27">
        <f t="shared" si="6"/>
        <v>2020</v>
      </c>
      <c r="AI34" s="27" t="str">
        <f t="shared" si="7"/>
        <v>taip</v>
      </c>
      <c r="AJ34" s="27" t="str">
        <f t="shared" si="8"/>
        <v>taip</v>
      </c>
      <c r="AK34" s="27" t="str">
        <f t="shared" si="9"/>
        <v>taip</v>
      </c>
    </row>
    <row r="35" spans="2:37" s="68" customFormat="1" x14ac:dyDescent="0.2">
      <c r="B35" s="27" t="str">
        <f t="shared" si="0"/>
        <v>KELM-LEADER-19.2-SAVA-6.1</v>
      </c>
      <c r="C35" s="117" t="str">
        <f t="shared" si="1"/>
        <v>KELM</v>
      </c>
      <c r="D35" s="117" t="str">
        <f>VLOOKUP(C35,Kodai_VVG!$C$4:$C$52,1,FALSE)</f>
        <v>KELM</v>
      </c>
      <c r="E35" s="117" t="str">
        <f>VLOOKUP(B35,Kodai_priem!$D$4:$D$564,1,FALSE)</f>
        <v>Kelm-LEADER-19.2-SAVA-6.1</v>
      </c>
      <c r="F35" s="119" t="s">
        <v>1072</v>
      </c>
      <c r="G35" s="119" t="s">
        <v>1009</v>
      </c>
      <c r="H35" s="42">
        <v>43602</v>
      </c>
      <c r="I35" s="119" t="s">
        <v>1141</v>
      </c>
      <c r="J35" s="119">
        <v>305156682</v>
      </c>
      <c r="K35" s="119" t="s">
        <v>1149</v>
      </c>
      <c r="L35" s="119" t="s">
        <v>1157</v>
      </c>
      <c r="M35" s="119" t="s">
        <v>1165</v>
      </c>
      <c r="N35" s="120">
        <v>34141</v>
      </c>
      <c r="O35" s="121" t="s">
        <v>66</v>
      </c>
      <c r="P35" s="122" t="s">
        <v>75</v>
      </c>
      <c r="Q35" s="119" t="s">
        <v>181</v>
      </c>
      <c r="R35" s="119" t="s">
        <v>99</v>
      </c>
      <c r="S35" s="121" t="str">
        <f t="shared" si="2"/>
        <v>nepildyti</v>
      </c>
      <c r="T35" s="118" t="str">
        <f t="shared" si="2"/>
        <v>nepildyti</v>
      </c>
      <c r="U35" s="119" t="s">
        <v>1097</v>
      </c>
      <c r="V35" s="119">
        <v>80</v>
      </c>
      <c r="W35" s="120">
        <v>34141</v>
      </c>
      <c r="X35" s="157">
        <v>43759</v>
      </c>
      <c r="Y35" s="157">
        <v>43777</v>
      </c>
      <c r="Z35" s="157">
        <v>44196</v>
      </c>
      <c r="AA35" s="119">
        <v>2</v>
      </c>
      <c r="AB35" s="119">
        <v>2.125</v>
      </c>
      <c r="AC35" s="119">
        <v>2</v>
      </c>
      <c r="AD35" s="119">
        <v>2.125</v>
      </c>
      <c r="AE35" s="27">
        <f t="shared" si="3"/>
        <v>2019</v>
      </c>
      <c r="AF35" s="27">
        <f t="shared" si="4"/>
        <v>2019</v>
      </c>
      <c r="AG35" s="27">
        <f t="shared" si="5"/>
        <v>2019</v>
      </c>
      <c r="AH35" s="27">
        <f t="shared" si="6"/>
        <v>2020</v>
      </c>
      <c r="AI35" s="27" t="str">
        <f t="shared" si="7"/>
        <v>taip</v>
      </c>
      <c r="AJ35" s="27" t="str">
        <f t="shared" si="8"/>
        <v>taip</v>
      </c>
      <c r="AK35" s="27" t="str">
        <f t="shared" si="9"/>
        <v>taip</v>
      </c>
    </row>
    <row r="36" spans="2:37" s="68" customFormat="1" x14ac:dyDescent="0.2">
      <c r="B36" s="27" t="str">
        <f t="shared" si="0"/>
        <v>KELM-LEADER-19.2-SAVA-5.1</v>
      </c>
      <c r="C36" s="117" t="str">
        <f t="shared" si="1"/>
        <v>KELM</v>
      </c>
      <c r="D36" s="117" t="str">
        <f>VLOOKUP(C36,Kodai_VVG!$C$4:$C$52,1,FALSE)</f>
        <v>KELM</v>
      </c>
      <c r="E36" s="117" t="str">
        <f>VLOOKUP(B36,Kodai_priem!$D$4:$D$564,1,FALSE)</f>
        <v>Kelm-LEADER-19.2-SAVA-5.1</v>
      </c>
      <c r="F36" s="119" t="s">
        <v>1072</v>
      </c>
      <c r="G36" s="119" t="s">
        <v>1020</v>
      </c>
      <c r="H36" s="42">
        <v>43951</v>
      </c>
      <c r="I36" s="119" t="s">
        <v>1166</v>
      </c>
      <c r="J36" s="119">
        <v>302466544</v>
      </c>
      <c r="K36" s="119" t="s">
        <v>1174</v>
      </c>
      <c r="L36" s="119" t="s">
        <v>1183</v>
      </c>
      <c r="M36" s="119" t="s">
        <v>1192</v>
      </c>
      <c r="N36" s="120">
        <v>18405</v>
      </c>
      <c r="O36" s="121" t="s">
        <v>66</v>
      </c>
      <c r="P36" s="122" t="s">
        <v>76</v>
      </c>
      <c r="Q36" s="119" t="s">
        <v>181</v>
      </c>
      <c r="R36" s="119" t="s">
        <v>67</v>
      </c>
      <c r="S36" s="121" t="str">
        <f t="shared" si="2"/>
        <v>nepildyti</v>
      </c>
      <c r="T36" s="118" t="str">
        <f t="shared" si="2"/>
        <v>nepildyti</v>
      </c>
      <c r="U36" s="119" t="s">
        <v>1097</v>
      </c>
      <c r="V36" s="119">
        <v>70</v>
      </c>
      <c r="W36" s="120">
        <v>18405</v>
      </c>
      <c r="X36" s="157">
        <v>44046</v>
      </c>
      <c r="Y36" s="157">
        <v>44064</v>
      </c>
      <c r="Z36" s="157">
        <v>44349</v>
      </c>
      <c r="AA36" s="119"/>
      <c r="AB36" s="119"/>
      <c r="AC36" s="119"/>
      <c r="AD36" s="119"/>
      <c r="AE36" s="27">
        <f t="shared" si="3"/>
        <v>2020</v>
      </c>
      <c r="AF36" s="27">
        <f t="shared" si="4"/>
        <v>2020</v>
      </c>
      <c r="AG36" s="27">
        <f t="shared" si="5"/>
        <v>2020</v>
      </c>
      <c r="AH36" s="27">
        <f t="shared" si="6"/>
        <v>2021</v>
      </c>
      <c r="AI36" s="27" t="str">
        <f t="shared" si="7"/>
        <v>taip</v>
      </c>
      <c r="AJ36" s="27" t="str">
        <f t="shared" si="8"/>
        <v>taip</v>
      </c>
      <c r="AK36" s="27" t="str">
        <f t="shared" si="9"/>
        <v>taip</v>
      </c>
    </row>
    <row r="37" spans="2:37" s="68" customFormat="1" x14ac:dyDescent="0.2">
      <c r="B37" s="27" t="str">
        <f t="shared" si="0"/>
        <v>KELM-LEADER-19.2-SAVA-7.1</v>
      </c>
      <c r="C37" s="117" t="str">
        <f t="shared" si="1"/>
        <v>KELM</v>
      </c>
      <c r="D37" s="117" t="str">
        <f>VLOOKUP(C37,Kodai_VVG!$C$4:$C$52,1,FALSE)</f>
        <v>KELM</v>
      </c>
      <c r="E37" s="117" t="str">
        <f>VLOOKUP(B37,Kodai_priem!$D$4:$D$564,1,FALSE)</f>
        <v>Kelm-LEADER-19.2-SAVA-7.1</v>
      </c>
      <c r="F37" s="119" t="s">
        <v>1072</v>
      </c>
      <c r="G37" s="119" t="s">
        <v>1029</v>
      </c>
      <c r="H37" s="42">
        <v>43860</v>
      </c>
      <c r="I37" s="119" t="s">
        <v>1167</v>
      </c>
      <c r="J37" s="119">
        <v>305295116</v>
      </c>
      <c r="K37" s="119" t="s">
        <v>1175</v>
      </c>
      <c r="L37" s="119" t="s">
        <v>1184</v>
      </c>
      <c r="M37" s="119" t="s">
        <v>1193</v>
      </c>
      <c r="N37" s="120">
        <v>44661</v>
      </c>
      <c r="O37" s="121" t="s">
        <v>66</v>
      </c>
      <c r="P37" s="122" t="s">
        <v>76</v>
      </c>
      <c r="Q37" s="119" t="s">
        <v>181</v>
      </c>
      <c r="R37" s="119" t="s">
        <v>67</v>
      </c>
      <c r="S37" s="121" t="str">
        <f t="shared" si="2"/>
        <v>nepildyti</v>
      </c>
      <c r="T37" s="118" t="str">
        <f t="shared" si="2"/>
        <v>nepildyti</v>
      </c>
      <c r="U37" s="119" t="s">
        <v>1097</v>
      </c>
      <c r="V37" s="119">
        <v>45</v>
      </c>
      <c r="W37" s="120">
        <v>44661</v>
      </c>
      <c r="X37" s="157">
        <v>43976</v>
      </c>
      <c r="Y37" s="157">
        <v>44010</v>
      </c>
      <c r="Z37" s="157">
        <v>44195</v>
      </c>
      <c r="AA37" s="119">
        <v>1</v>
      </c>
      <c r="AB37" s="119">
        <v>1</v>
      </c>
      <c r="AC37" s="119">
        <v>1</v>
      </c>
      <c r="AD37" s="119">
        <v>1</v>
      </c>
      <c r="AE37" s="27">
        <f t="shared" si="3"/>
        <v>2020</v>
      </c>
      <c r="AF37" s="27">
        <f t="shared" si="4"/>
        <v>2020</v>
      </c>
      <c r="AG37" s="27">
        <f t="shared" si="5"/>
        <v>2020</v>
      </c>
      <c r="AH37" s="27">
        <f t="shared" si="6"/>
        <v>2020</v>
      </c>
      <c r="AI37" s="27" t="str">
        <f t="shared" si="7"/>
        <v>taip</v>
      </c>
      <c r="AJ37" s="27" t="str">
        <f t="shared" si="8"/>
        <v>taip</v>
      </c>
      <c r="AK37" s="27" t="str">
        <f t="shared" si="9"/>
        <v>taip</v>
      </c>
    </row>
    <row r="38" spans="2:37" s="68" customFormat="1" x14ac:dyDescent="0.2">
      <c r="B38" s="27" t="str">
        <f t="shared" si="0"/>
        <v>KELM-LEADER-19.2-SAVA-7.1</v>
      </c>
      <c r="C38" s="117" t="str">
        <f t="shared" si="1"/>
        <v>KELM</v>
      </c>
      <c r="D38" s="117" t="str">
        <f>VLOOKUP(C38,Kodai_VVG!$C$4:$C$52,1,FALSE)</f>
        <v>KELM</v>
      </c>
      <c r="E38" s="117" t="str">
        <f>VLOOKUP(B38,Kodai_priem!$D$4:$D$564,1,FALSE)</f>
        <v>Kelm-LEADER-19.2-SAVA-7.1</v>
      </c>
      <c r="F38" s="119" t="s">
        <v>1072</v>
      </c>
      <c r="G38" s="119" t="s">
        <v>1029</v>
      </c>
      <c r="H38" s="42">
        <v>43924</v>
      </c>
      <c r="I38" s="119" t="s">
        <v>1168</v>
      </c>
      <c r="J38" s="119">
        <v>305361274</v>
      </c>
      <c r="K38" s="119" t="s">
        <v>1176</v>
      </c>
      <c r="L38" s="119" t="s">
        <v>1185</v>
      </c>
      <c r="M38" s="119" t="s">
        <v>1194</v>
      </c>
      <c r="N38" s="120">
        <v>58330</v>
      </c>
      <c r="O38" s="121" t="s">
        <v>66</v>
      </c>
      <c r="P38" s="122" t="s">
        <v>76</v>
      </c>
      <c r="Q38" s="119" t="s">
        <v>181</v>
      </c>
      <c r="R38" s="119" t="s">
        <v>67</v>
      </c>
      <c r="S38" s="121" t="str">
        <f t="shared" si="2"/>
        <v>nepildyti</v>
      </c>
      <c r="T38" s="118" t="str">
        <f t="shared" si="2"/>
        <v>nepildyti</v>
      </c>
      <c r="U38" s="119" t="s">
        <v>1097</v>
      </c>
      <c r="V38" s="119">
        <v>45</v>
      </c>
      <c r="W38" s="120">
        <v>58330</v>
      </c>
      <c r="X38" s="157">
        <v>44180</v>
      </c>
      <c r="Y38" s="157">
        <v>44195</v>
      </c>
      <c r="Z38" s="157">
        <v>44907</v>
      </c>
      <c r="AA38" s="119">
        <v>1</v>
      </c>
      <c r="AB38" s="119">
        <v>1</v>
      </c>
      <c r="AC38" s="119">
        <v>1</v>
      </c>
      <c r="AD38" s="119">
        <v>1</v>
      </c>
      <c r="AE38" s="27">
        <f t="shared" si="3"/>
        <v>2020</v>
      </c>
      <c r="AF38" s="27">
        <f t="shared" si="4"/>
        <v>2020</v>
      </c>
      <c r="AG38" s="27">
        <f t="shared" si="5"/>
        <v>2020</v>
      </c>
      <c r="AH38" s="27">
        <f t="shared" si="6"/>
        <v>2022</v>
      </c>
      <c r="AI38" s="27" t="str">
        <f t="shared" si="7"/>
        <v>taip</v>
      </c>
      <c r="AJ38" s="27" t="str">
        <f t="shared" si="8"/>
        <v>taip</v>
      </c>
      <c r="AK38" s="27" t="str">
        <f t="shared" si="9"/>
        <v>taip</v>
      </c>
    </row>
    <row r="39" spans="2:37" s="68" customFormat="1" x14ac:dyDescent="0.2">
      <c r="B39" s="27" t="str">
        <f t="shared" si="0"/>
        <v>KELM-LEADER-19.2-SAVA-7.1</v>
      </c>
      <c r="C39" s="117" t="str">
        <f t="shared" si="1"/>
        <v>KELM</v>
      </c>
      <c r="D39" s="117" t="str">
        <f>VLOOKUP(C39,Kodai_VVG!$C$4:$C$52,1,FALSE)</f>
        <v>KELM</v>
      </c>
      <c r="E39" s="117" t="str">
        <f>VLOOKUP(B39,Kodai_priem!$D$4:$D$564,1,FALSE)</f>
        <v>Kelm-LEADER-19.2-SAVA-7.1</v>
      </c>
      <c r="F39" s="119" t="s">
        <v>1072</v>
      </c>
      <c r="G39" s="119" t="s">
        <v>1029</v>
      </c>
      <c r="H39" s="42">
        <v>43861</v>
      </c>
      <c r="I39" s="119" t="s">
        <v>1169</v>
      </c>
      <c r="J39" s="119">
        <v>302914143</v>
      </c>
      <c r="K39" s="119" t="s">
        <v>1177</v>
      </c>
      <c r="L39" s="119" t="s">
        <v>1186</v>
      </c>
      <c r="M39" s="119" t="s">
        <v>1195</v>
      </c>
      <c r="N39" s="120">
        <v>48221</v>
      </c>
      <c r="O39" s="121" t="s">
        <v>66</v>
      </c>
      <c r="P39" s="122" t="s">
        <v>76</v>
      </c>
      <c r="Q39" s="119" t="s">
        <v>181</v>
      </c>
      <c r="R39" s="119" t="s">
        <v>67</v>
      </c>
      <c r="S39" s="121" t="str">
        <f t="shared" si="2"/>
        <v>nepildyti</v>
      </c>
      <c r="T39" s="118" t="str">
        <f t="shared" si="2"/>
        <v>nepildyti</v>
      </c>
      <c r="U39" s="119" t="s">
        <v>1097</v>
      </c>
      <c r="V39" s="119">
        <v>45</v>
      </c>
      <c r="W39" s="120">
        <v>48221</v>
      </c>
      <c r="X39" s="157">
        <v>43976</v>
      </c>
      <c r="Y39" s="157">
        <v>44004</v>
      </c>
      <c r="Z39" s="157">
        <v>44347</v>
      </c>
      <c r="AA39" s="119">
        <v>1</v>
      </c>
      <c r="AB39" s="119">
        <v>1</v>
      </c>
      <c r="AC39" s="119">
        <v>1</v>
      </c>
      <c r="AD39" s="119">
        <v>1</v>
      </c>
      <c r="AE39" s="27">
        <f t="shared" si="3"/>
        <v>2020</v>
      </c>
      <c r="AF39" s="27">
        <f t="shared" si="4"/>
        <v>2020</v>
      </c>
      <c r="AG39" s="27">
        <f t="shared" si="5"/>
        <v>2020</v>
      </c>
      <c r="AH39" s="27">
        <f t="shared" si="6"/>
        <v>2021</v>
      </c>
      <c r="AI39" s="27" t="str">
        <f t="shared" si="7"/>
        <v>taip</v>
      </c>
      <c r="AJ39" s="27" t="str">
        <f t="shared" si="8"/>
        <v>taip</v>
      </c>
      <c r="AK39" s="27" t="str">
        <f t="shared" si="9"/>
        <v>taip</v>
      </c>
    </row>
    <row r="40" spans="2:37" s="68" customFormat="1" x14ac:dyDescent="0.2">
      <c r="B40" s="27" t="str">
        <f t="shared" si="0"/>
        <v>KELM-LEADER-19.2-SAVA-2</v>
      </c>
      <c r="C40" s="117" t="str">
        <f t="shared" si="1"/>
        <v>KELM</v>
      </c>
      <c r="D40" s="117" t="str">
        <f>VLOOKUP(C40,Kodai_VVG!$C$4:$C$52,1,FALSE)</f>
        <v>KELM</v>
      </c>
      <c r="E40" s="117" t="str">
        <f>VLOOKUP(B40,Kodai_priem!$D$4:$D$564,1,FALSE)</f>
        <v>Kelm-LEADER-19.2-SAVA-2</v>
      </c>
      <c r="F40" s="119" t="s">
        <v>1072</v>
      </c>
      <c r="G40" s="119" t="s">
        <v>1007</v>
      </c>
      <c r="H40" s="42">
        <v>43861</v>
      </c>
      <c r="I40" s="119" t="s">
        <v>1170</v>
      </c>
      <c r="J40" s="119">
        <v>300567982</v>
      </c>
      <c r="K40" s="119" t="s">
        <v>1178</v>
      </c>
      <c r="L40" s="119" t="s">
        <v>1187</v>
      </c>
      <c r="M40" s="119" t="s">
        <v>1196</v>
      </c>
      <c r="N40" s="120">
        <v>73159</v>
      </c>
      <c r="O40" s="121" t="s">
        <v>66</v>
      </c>
      <c r="P40" s="122" t="s">
        <v>76</v>
      </c>
      <c r="Q40" s="119" t="s">
        <v>181</v>
      </c>
      <c r="R40" s="119" t="s">
        <v>99</v>
      </c>
      <c r="S40" s="121" t="str">
        <f t="shared" si="2"/>
        <v>nepildyti</v>
      </c>
      <c r="T40" s="118" t="str">
        <f t="shared" si="2"/>
        <v>nepildyti</v>
      </c>
      <c r="U40" s="119" t="s">
        <v>1097</v>
      </c>
      <c r="V40" s="119">
        <v>60</v>
      </c>
      <c r="W40" s="120">
        <v>73159</v>
      </c>
      <c r="X40" s="157">
        <v>43976</v>
      </c>
      <c r="Y40" s="157">
        <v>44004</v>
      </c>
      <c r="Z40" s="157">
        <v>44078</v>
      </c>
      <c r="AA40" s="119">
        <v>2</v>
      </c>
      <c r="AB40" s="119">
        <v>6</v>
      </c>
      <c r="AC40" s="119">
        <v>2</v>
      </c>
      <c r="AD40" s="119">
        <v>6</v>
      </c>
      <c r="AE40" s="27">
        <f t="shared" si="3"/>
        <v>2020</v>
      </c>
      <c r="AF40" s="27">
        <f t="shared" si="4"/>
        <v>2020</v>
      </c>
      <c r="AG40" s="27">
        <f t="shared" si="5"/>
        <v>2020</v>
      </c>
      <c r="AH40" s="27">
        <f t="shared" si="6"/>
        <v>2020</v>
      </c>
      <c r="AI40" s="27" t="str">
        <f t="shared" si="7"/>
        <v>taip</v>
      </c>
      <c r="AJ40" s="27" t="str">
        <f t="shared" si="8"/>
        <v>taip</v>
      </c>
      <c r="AK40" s="27" t="str">
        <f t="shared" si="9"/>
        <v>taip</v>
      </c>
    </row>
    <row r="41" spans="2:37" s="68" customFormat="1" x14ac:dyDescent="0.2">
      <c r="B41" s="27" t="str">
        <f t="shared" si="0"/>
        <v>KELM-LEADER-19.2-SAVA-5.1</v>
      </c>
      <c r="C41" s="117" t="str">
        <f t="shared" si="1"/>
        <v>KELM</v>
      </c>
      <c r="D41" s="117" t="str">
        <f>VLOOKUP(C41,Kodai_VVG!$C$4:$C$52,1,FALSE)</f>
        <v>KELM</v>
      </c>
      <c r="E41" s="117" t="str">
        <f>VLOOKUP(B41,Kodai_priem!$D$4:$D$564,1,FALSE)</f>
        <v>Kelm-LEADER-19.2-SAVA-5.1</v>
      </c>
      <c r="F41" s="119" t="s">
        <v>1072</v>
      </c>
      <c r="G41" s="119" t="s">
        <v>1020</v>
      </c>
      <c r="H41" s="42">
        <v>44057</v>
      </c>
      <c r="I41" s="221" t="s">
        <v>1171</v>
      </c>
      <c r="J41" s="119">
        <v>162769864</v>
      </c>
      <c r="K41" s="119" t="s">
        <v>1179</v>
      </c>
      <c r="L41" s="119" t="s">
        <v>1188</v>
      </c>
      <c r="M41" s="119" t="s">
        <v>1197</v>
      </c>
      <c r="N41" s="120">
        <v>12185</v>
      </c>
      <c r="O41" s="121" t="s">
        <v>66</v>
      </c>
      <c r="P41" s="122" t="s">
        <v>76</v>
      </c>
      <c r="Q41" s="119" t="s">
        <v>181</v>
      </c>
      <c r="R41" s="119" t="s">
        <v>67</v>
      </c>
      <c r="S41" s="121" t="str">
        <f t="shared" si="2"/>
        <v>nepildyti</v>
      </c>
      <c r="T41" s="118" t="str">
        <f t="shared" si="2"/>
        <v>nepildyti</v>
      </c>
      <c r="U41" s="119" t="s">
        <v>1097</v>
      </c>
      <c r="V41" s="119">
        <v>90</v>
      </c>
      <c r="W41" s="120">
        <v>12185</v>
      </c>
      <c r="X41" s="157">
        <v>44181</v>
      </c>
      <c r="Y41" s="157">
        <v>44181</v>
      </c>
      <c r="Z41" s="157">
        <v>44865</v>
      </c>
      <c r="AA41" s="119"/>
      <c r="AB41" s="119"/>
      <c r="AC41" s="119"/>
      <c r="AD41" s="119"/>
      <c r="AE41" s="27">
        <f t="shared" si="3"/>
        <v>2020</v>
      </c>
      <c r="AF41" s="27">
        <f t="shared" si="4"/>
        <v>2020</v>
      </c>
      <c r="AG41" s="27">
        <f t="shared" si="5"/>
        <v>2020</v>
      </c>
      <c r="AH41" s="27">
        <f t="shared" si="6"/>
        <v>2022</v>
      </c>
      <c r="AI41" s="27" t="str">
        <f t="shared" si="7"/>
        <v>taip</v>
      </c>
      <c r="AJ41" s="27" t="str">
        <f t="shared" si="8"/>
        <v>taip</v>
      </c>
      <c r="AK41" s="27" t="str">
        <f t="shared" si="9"/>
        <v>taip</v>
      </c>
    </row>
    <row r="42" spans="2:37" s="68" customFormat="1" x14ac:dyDescent="0.2">
      <c r="B42" s="27" t="str">
        <f t="shared" si="0"/>
        <v>KELM-LEADER-19.2-SAVA-5.2</v>
      </c>
      <c r="C42" s="117" t="str">
        <f t="shared" si="1"/>
        <v>KELM</v>
      </c>
      <c r="D42" s="117" t="str">
        <f>VLOOKUP(C42,Kodai_VVG!$C$4:$C$52,1,FALSE)</f>
        <v>KELM</v>
      </c>
      <c r="E42" s="117" t="str">
        <f>VLOOKUP(B42,Kodai_priem!$D$4:$D$564,1,FALSE)</f>
        <v>Kelm-LEADER-19.2-SAVA-5.2</v>
      </c>
      <c r="F42" s="119" t="s">
        <v>1072</v>
      </c>
      <c r="G42" s="119" t="s">
        <v>1021</v>
      </c>
      <c r="H42" s="42">
        <v>44056</v>
      </c>
      <c r="I42" s="222" t="s">
        <v>1172</v>
      </c>
      <c r="J42" s="119">
        <v>300124129</v>
      </c>
      <c r="K42" s="119" t="s">
        <v>1180</v>
      </c>
      <c r="L42" s="119" t="s">
        <v>1189</v>
      </c>
      <c r="M42" s="119" t="s">
        <v>1198</v>
      </c>
      <c r="N42" s="120">
        <v>12217</v>
      </c>
      <c r="O42" s="121" t="s">
        <v>66</v>
      </c>
      <c r="P42" s="122" t="s">
        <v>75</v>
      </c>
      <c r="Q42" s="119" t="s">
        <v>181</v>
      </c>
      <c r="R42" s="119" t="s">
        <v>67</v>
      </c>
      <c r="S42" s="121" t="str">
        <f t="shared" si="2"/>
        <v>nepildyti</v>
      </c>
      <c r="T42" s="118" t="str">
        <f t="shared" si="2"/>
        <v>nepildyti</v>
      </c>
      <c r="U42" s="119" t="s">
        <v>1097</v>
      </c>
      <c r="V42" s="119">
        <v>95</v>
      </c>
      <c r="W42" s="120">
        <v>12217</v>
      </c>
      <c r="X42" s="157">
        <v>44183</v>
      </c>
      <c r="Y42" s="157">
        <v>44183</v>
      </c>
      <c r="Z42" s="157">
        <v>44810</v>
      </c>
      <c r="AA42" s="119"/>
      <c r="AB42" s="119"/>
      <c r="AC42" s="119"/>
      <c r="AD42" s="119"/>
      <c r="AE42" s="27">
        <f t="shared" si="3"/>
        <v>2020</v>
      </c>
      <c r="AF42" s="27">
        <f t="shared" si="4"/>
        <v>2020</v>
      </c>
      <c r="AG42" s="27">
        <f t="shared" si="5"/>
        <v>2020</v>
      </c>
      <c r="AH42" s="27">
        <f t="shared" si="6"/>
        <v>2022</v>
      </c>
      <c r="AI42" s="27" t="str">
        <f t="shared" si="7"/>
        <v>taip</v>
      </c>
      <c r="AJ42" s="27" t="str">
        <f t="shared" si="8"/>
        <v>taip</v>
      </c>
      <c r="AK42" s="27" t="str">
        <f t="shared" si="9"/>
        <v>taip</v>
      </c>
    </row>
    <row r="43" spans="2:37" s="68" customFormat="1" ht="12.75" x14ac:dyDescent="0.2">
      <c r="B43" s="27" t="str">
        <f t="shared" si="0"/>
        <v>KELM-LEADER-19.2-SAVA-5.1</v>
      </c>
      <c r="C43" s="117" t="str">
        <f t="shared" si="1"/>
        <v>KELM</v>
      </c>
      <c r="D43" s="117" t="str">
        <f>VLOOKUP(C43,Kodai_VVG!$C$4:$C$52,1,FALSE)</f>
        <v>KELM</v>
      </c>
      <c r="E43" s="117" t="str">
        <f>VLOOKUP(B43,Kodai_priem!$D$4:$D$564,1,FALSE)</f>
        <v>Kelm-LEADER-19.2-SAVA-5.1</v>
      </c>
      <c r="F43" s="119" t="s">
        <v>1072</v>
      </c>
      <c r="G43" s="119" t="s">
        <v>1020</v>
      </c>
      <c r="H43" s="42">
        <v>43941</v>
      </c>
      <c r="I43" s="221" t="s">
        <v>1104</v>
      </c>
      <c r="J43" s="119">
        <v>300077804</v>
      </c>
      <c r="K43" s="223" t="s">
        <v>1181</v>
      </c>
      <c r="L43" s="119" t="s">
        <v>1190</v>
      </c>
      <c r="M43" s="119" t="s">
        <v>1199</v>
      </c>
      <c r="N43" s="120">
        <v>12729</v>
      </c>
      <c r="O43" s="121" t="s">
        <v>66</v>
      </c>
      <c r="P43" s="122" t="s">
        <v>76</v>
      </c>
      <c r="Q43" s="119" t="s">
        <v>181</v>
      </c>
      <c r="R43" s="119" t="s">
        <v>98</v>
      </c>
      <c r="S43" s="121" t="str">
        <f t="shared" si="2"/>
        <v>nepildyti</v>
      </c>
      <c r="T43" s="118" t="str">
        <f t="shared" si="2"/>
        <v>nepildyti</v>
      </c>
      <c r="U43" s="119" t="s">
        <v>1097</v>
      </c>
      <c r="V43" s="119">
        <v>70</v>
      </c>
      <c r="W43" s="120">
        <v>12538</v>
      </c>
      <c r="X43" s="157">
        <v>44088</v>
      </c>
      <c r="Y43" s="157">
        <v>44088</v>
      </c>
      <c r="Z43" s="157">
        <v>44497</v>
      </c>
      <c r="AA43" s="119"/>
      <c r="AB43" s="119"/>
      <c r="AC43" s="119"/>
      <c r="AD43" s="119"/>
      <c r="AE43" s="27">
        <f t="shared" si="3"/>
        <v>2020</v>
      </c>
      <c r="AF43" s="27">
        <f t="shared" si="4"/>
        <v>2020</v>
      </c>
      <c r="AG43" s="27">
        <f t="shared" si="5"/>
        <v>2020</v>
      </c>
      <c r="AH43" s="27">
        <f t="shared" si="6"/>
        <v>2021</v>
      </c>
      <c r="AI43" s="27" t="str">
        <f t="shared" si="7"/>
        <v>taip</v>
      </c>
      <c r="AJ43" s="27" t="str">
        <f t="shared" si="8"/>
        <v>taip</v>
      </c>
      <c r="AK43" s="27" t="str">
        <f t="shared" si="9"/>
        <v>taip</v>
      </c>
    </row>
    <row r="44" spans="2:37" s="68" customFormat="1" x14ac:dyDescent="0.2">
      <c r="B44" s="27" t="str">
        <f t="shared" si="0"/>
        <v>KELM-LEADER-19.2-SAVA-5.2</v>
      </c>
      <c r="C44" s="117" t="str">
        <f t="shared" si="1"/>
        <v>KELM</v>
      </c>
      <c r="D44" s="117" t="str">
        <f>VLOOKUP(C44,Kodai_VVG!$C$4:$C$52,1,FALSE)</f>
        <v>KELM</v>
      </c>
      <c r="E44" s="117" t="str">
        <f>VLOOKUP(B44,Kodai_priem!$D$4:$D$564,1,FALSE)</f>
        <v>Kelm-LEADER-19.2-SAVA-5.2</v>
      </c>
      <c r="F44" s="119" t="s">
        <v>1072</v>
      </c>
      <c r="G44" s="119" t="s">
        <v>1021</v>
      </c>
      <c r="H44" s="42">
        <v>44057</v>
      </c>
      <c r="I44" s="221" t="s">
        <v>1173</v>
      </c>
      <c r="J44" s="119">
        <v>303438633</v>
      </c>
      <c r="K44" s="119" t="s">
        <v>1182</v>
      </c>
      <c r="L44" s="119" t="s">
        <v>1191</v>
      </c>
      <c r="M44" s="119" t="s">
        <v>1200</v>
      </c>
      <c r="N44" s="120">
        <v>5986</v>
      </c>
      <c r="O44" s="121" t="s">
        <v>66</v>
      </c>
      <c r="P44" s="122" t="s">
        <v>75</v>
      </c>
      <c r="Q44" s="119" t="s">
        <v>181</v>
      </c>
      <c r="R44" s="119" t="s">
        <v>67</v>
      </c>
      <c r="S44" s="121" t="str">
        <f t="shared" si="2"/>
        <v>nepildyti</v>
      </c>
      <c r="T44" s="118" t="str">
        <f t="shared" si="2"/>
        <v>nepildyti</v>
      </c>
      <c r="U44" s="119" t="s">
        <v>1097</v>
      </c>
      <c r="V44" s="119">
        <v>100</v>
      </c>
      <c r="W44" s="120">
        <v>5986</v>
      </c>
      <c r="X44" s="157">
        <v>44208</v>
      </c>
      <c r="Y44" s="157">
        <v>44208</v>
      </c>
      <c r="Z44" s="157">
        <v>44509</v>
      </c>
      <c r="AA44" s="119"/>
      <c r="AB44" s="119"/>
      <c r="AC44" s="119"/>
      <c r="AD44" s="119"/>
      <c r="AE44" s="27">
        <f t="shared" si="3"/>
        <v>2020</v>
      </c>
      <c r="AF44" s="27">
        <f t="shared" si="4"/>
        <v>2021</v>
      </c>
      <c r="AG44" s="27">
        <f t="shared" si="5"/>
        <v>2021</v>
      </c>
      <c r="AH44" s="27">
        <f t="shared" si="6"/>
        <v>2021</v>
      </c>
      <c r="AI44" s="27" t="str">
        <f t="shared" si="7"/>
        <v>taip</v>
      </c>
      <c r="AJ44" s="27" t="str">
        <f t="shared" si="8"/>
        <v>taip</v>
      </c>
      <c r="AK44" s="27" t="str">
        <f t="shared" si="9"/>
        <v>taip</v>
      </c>
    </row>
    <row r="45" spans="2:37" s="68" customFormat="1" x14ac:dyDescent="0.2">
      <c r="B45" s="27" t="str">
        <f t="shared" si="0"/>
        <v>KELM-LEADER-19.2-SAVA-1</v>
      </c>
      <c r="C45" s="117" t="str">
        <f t="shared" si="1"/>
        <v>KELM</v>
      </c>
      <c r="D45" s="117" t="str">
        <f>VLOOKUP(C45,Kodai_VVG!$C$4:$C$52,1,FALSE)</f>
        <v>KELM</v>
      </c>
      <c r="E45" s="117" t="str">
        <f>VLOOKUP(B45,Kodai_priem!$D$4:$D$564,1,FALSE)</f>
        <v>Kelm-LEADER-19.2-SAVA-1</v>
      </c>
      <c r="F45" s="119" t="s">
        <v>1072</v>
      </c>
      <c r="G45" s="119" t="s">
        <v>1006</v>
      </c>
      <c r="H45" s="42">
        <v>44211</v>
      </c>
      <c r="I45" s="221" t="s">
        <v>1201</v>
      </c>
      <c r="J45" s="119">
        <v>305654310</v>
      </c>
      <c r="K45" s="119" t="s">
        <v>1209</v>
      </c>
      <c r="L45" s="119" t="s">
        <v>1221</v>
      </c>
      <c r="M45" s="119" t="s">
        <v>1196</v>
      </c>
      <c r="N45" s="120">
        <v>66121</v>
      </c>
      <c r="O45" s="121" t="s">
        <v>66</v>
      </c>
      <c r="P45" s="122" t="s">
        <v>76</v>
      </c>
      <c r="Q45" s="119" t="s">
        <v>181</v>
      </c>
      <c r="R45" s="119" t="s">
        <v>67</v>
      </c>
      <c r="S45" s="121" t="str">
        <f t="shared" si="2"/>
        <v>nepildyti</v>
      </c>
      <c r="T45" s="118" t="str">
        <f t="shared" si="2"/>
        <v>nepildyti</v>
      </c>
      <c r="U45" s="119" t="s">
        <v>1097</v>
      </c>
      <c r="V45" s="119">
        <v>85</v>
      </c>
      <c r="W45" s="120">
        <v>66121</v>
      </c>
      <c r="X45" s="157">
        <v>44306</v>
      </c>
      <c r="Y45" s="157">
        <v>44314</v>
      </c>
      <c r="Z45" s="157">
        <v>44561</v>
      </c>
      <c r="AA45" s="119">
        <v>1</v>
      </c>
      <c r="AB45" s="119">
        <v>1</v>
      </c>
      <c r="AC45" s="119">
        <v>1</v>
      </c>
      <c r="AD45" s="119">
        <v>1</v>
      </c>
      <c r="AE45" s="27">
        <f t="shared" si="3"/>
        <v>2021</v>
      </c>
      <c r="AF45" s="27">
        <f t="shared" si="4"/>
        <v>2021</v>
      </c>
      <c r="AG45" s="27">
        <f t="shared" si="5"/>
        <v>2021</v>
      </c>
      <c r="AH45" s="27">
        <f t="shared" si="6"/>
        <v>2021</v>
      </c>
      <c r="AI45" s="27" t="str">
        <f t="shared" si="7"/>
        <v>taip</v>
      </c>
      <c r="AJ45" s="27" t="str">
        <f t="shared" si="8"/>
        <v>taip</v>
      </c>
      <c r="AK45" s="27" t="str">
        <f t="shared" si="9"/>
        <v>taip</v>
      </c>
    </row>
    <row r="46" spans="2:37" s="68" customFormat="1" x14ac:dyDescent="0.2">
      <c r="B46" s="27" t="str">
        <f t="shared" si="0"/>
        <v>KELM-LEADER-19.2-SAVA-7.2</v>
      </c>
      <c r="C46" s="117" t="str">
        <f t="shared" si="1"/>
        <v>KELM</v>
      </c>
      <c r="D46" s="117" t="str">
        <f>VLOOKUP(C46,Kodai_VVG!$C$4:$C$52,1,FALSE)</f>
        <v>KELM</v>
      </c>
      <c r="E46" s="117" t="str">
        <f>VLOOKUP(B46,Kodai_priem!$D$4:$D$564,1,FALSE)</f>
        <v>Kelm-LEADER-19.2-SAVA-7.2</v>
      </c>
      <c r="F46" s="119" t="s">
        <v>1072</v>
      </c>
      <c r="G46" s="119" t="s">
        <v>1030</v>
      </c>
      <c r="H46" s="42">
        <v>44211</v>
      </c>
      <c r="I46" s="221" t="s">
        <v>1202</v>
      </c>
      <c r="J46" s="119">
        <v>305672453</v>
      </c>
      <c r="K46" s="119" t="s">
        <v>1210</v>
      </c>
      <c r="L46" s="119" t="s">
        <v>1222</v>
      </c>
      <c r="M46" s="119" t="s">
        <v>1233</v>
      </c>
      <c r="N46" s="120">
        <v>55305</v>
      </c>
      <c r="O46" s="121" t="s">
        <v>66</v>
      </c>
      <c r="P46" s="122" t="s">
        <v>72</v>
      </c>
      <c r="Q46" s="119" t="s">
        <v>181</v>
      </c>
      <c r="R46" s="119" t="s">
        <v>67</v>
      </c>
      <c r="S46" s="121" t="str">
        <f t="shared" si="2"/>
        <v>nepildyti</v>
      </c>
      <c r="T46" s="118" t="str">
        <f t="shared" si="2"/>
        <v>nepildyti</v>
      </c>
      <c r="U46" s="119" t="s">
        <v>1097</v>
      </c>
      <c r="V46" s="119">
        <v>70</v>
      </c>
      <c r="W46" s="224">
        <v>55305</v>
      </c>
      <c r="X46" s="157">
        <v>44322</v>
      </c>
      <c r="Y46" s="157">
        <v>44328</v>
      </c>
      <c r="Z46" s="157">
        <v>44536</v>
      </c>
      <c r="AA46" s="119">
        <v>1</v>
      </c>
      <c r="AB46" s="119">
        <v>1</v>
      </c>
      <c r="AC46" s="119">
        <v>1</v>
      </c>
      <c r="AD46" s="119">
        <v>1</v>
      </c>
      <c r="AE46" s="27">
        <f t="shared" si="3"/>
        <v>2021</v>
      </c>
      <c r="AF46" s="27">
        <f t="shared" si="4"/>
        <v>2021</v>
      </c>
      <c r="AG46" s="27">
        <f t="shared" si="5"/>
        <v>2021</v>
      </c>
      <c r="AH46" s="27">
        <f t="shared" si="6"/>
        <v>2021</v>
      </c>
      <c r="AI46" s="27" t="str">
        <f t="shared" si="7"/>
        <v>taip</v>
      </c>
      <c r="AJ46" s="27" t="str">
        <f t="shared" si="8"/>
        <v>taip</v>
      </c>
      <c r="AK46" s="27" t="str">
        <f t="shared" si="9"/>
        <v>taip</v>
      </c>
    </row>
    <row r="47" spans="2:37" s="68" customFormat="1" x14ac:dyDescent="0.2">
      <c r="B47" s="27" t="str">
        <f t="shared" si="0"/>
        <v>KELM-LEADER-19.2-SAVA-8.1</v>
      </c>
      <c r="C47" s="117" t="str">
        <f t="shared" si="1"/>
        <v>KELM</v>
      </c>
      <c r="D47" s="117" t="str">
        <f>VLOOKUP(C47,Kodai_VVG!$C$4:$C$52,1,FALSE)</f>
        <v>KELM</v>
      </c>
      <c r="E47" s="117" t="str">
        <f>VLOOKUP(B47,Kodai_priem!$D$4:$D$564,1,FALSE)</f>
        <v>Kelm-LEADER-19.2-SAVA-8.1</v>
      </c>
      <c r="F47" s="119" t="s">
        <v>1072</v>
      </c>
      <c r="G47" s="119" t="s">
        <v>1013</v>
      </c>
      <c r="H47" s="42">
        <v>44056</v>
      </c>
      <c r="I47" s="221" t="s">
        <v>1100</v>
      </c>
      <c r="J47" s="119">
        <v>303239396</v>
      </c>
      <c r="K47" s="119" t="s">
        <v>1211</v>
      </c>
      <c r="L47" s="119" t="s">
        <v>1223</v>
      </c>
      <c r="M47" s="119" t="s">
        <v>1234</v>
      </c>
      <c r="N47" s="120">
        <v>3705</v>
      </c>
      <c r="O47" s="121" t="s">
        <v>66</v>
      </c>
      <c r="P47" s="122" t="s">
        <v>76</v>
      </c>
      <c r="Q47" s="119" t="s">
        <v>181</v>
      </c>
      <c r="R47" s="119" t="s">
        <v>67</v>
      </c>
      <c r="S47" s="121" t="str">
        <f t="shared" si="2"/>
        <v>nepildyti</v>
      </c>
      <c r="T47" s="118" t="str">
        <f t="shared" si="2"/>
        <v>nepildyti</v>
      </c>
      <c r="U47" s="119" t="s">
        <v>1097</v>
      </c>
      <c r="V47" s="119">
        <v>85</v>
      </c>
      <c r="W47" s="225">
        <v>3705</v>
      </c>
      <c r="X47" s="157">
        <v>44223</v>
      </c>
      <c r="Y47" s="157">
        <v>44223</v>
      </c>
      <c r="Z47" s="157">
        <v>44515</v>
      </c>
      <c r="AA47" s="119"/>
      <c r="AB47" s="119"/>
      <c r="AC47" s="119"/>
      <c r="AD47" s="119"/>
      <c r="AE47" s="27">
        <f t="shared" si="3"/>
        <v>2020</v>
      </c>
      <c r="AF47" s="27">
        <f t="shared" si="4"/>
        <v>2021</v>
      </c>
      <c r="AG47" s="27">
        <f t="shared" si="5"/>
        <v>2021</v>
      </c>
      <c r="AH47" s="27">
        <f t="shared" si="6"/>
        <v>2021</v>
      </c>
      <c r="AI47" s="27" t="str">
        <f t="shared" si="7"/>
        <v>taip</v>
      </c>
      <c r="AJ47" s="27" t="str">
        <f t="shared" si="8"/>
        <v>taip</v>
      </c>
      <c r="AK47" s="27" t="str">
        <f t="shared" si="9"/>
        <v>taip</v>
      </c>
    </row>
    <row r="48" spans="2:37" s="68" customFormat="1" x14ac:dyDescent="0.2">
      <c r="B48" s="27" t="str">
        <f t="shared" si="0"/>
        <v>KELM-LEADER-19.2-SAVA-8.1</v>
      </c>
      <c r="C48" s="117" t="str">
        <f t="shared" si="1"/>
        <v>KELM</v>
      </c>
      <c r="D48" s="117" t="str">
        <f>VLOOKUP(C48,Kodai_VVG!$C$4:$C$52,1,FALSE)</f>
        <v>KELM</v>
      </c>
      <c r="E48" s="117" t="str">
        <f>VLOOKUP(B48,Kodai_priem!$D$4:$D$564,1,FALSE)</f>
        <v>Kelm-LEADER-19.2-SAVA-8.1</v>
      </c>
      <c r="F48" s="119" t="s">
        <v>1072</v>
      </c>
      <c r="G48" s="119" t="s">
        <v>1013</v>
      </c>
      <c r="H48" s="42">
        <v>44057</v>
      </c>
      <c r="I48" s="221" t="s">
        <v>1135</v>
      </c>
      <c r="J48" s="119">
        <v>305140195</v>
      </c>
      <c r="K48" s="119" t="s">
        <v>1212</v>
      </c>
      <c r="L48" s="119" t="s">
        <v>1224</v>
      </c>
      <c r="M48" s="119" t="s">
        <v>1235</v>
      </c>
      <c r="N48" s="120">
        <v>14883</v>
      </c>
      <c r="O48" s="121" t="s">
        <v>66</v>
      </c>
      <c r="P48" s="122" t="s">
        <v>76</v>
      </c>
      <c r="Q48" s="119" t="s">
        <v>181</v>
      </c>
      <c r="R48" s="119" t="s">
        <v>67</v>
      </c>
      <c r="S48" s="121" t="str">
        <f t="shared" si="2"/>
        <v>nepildyti</v>
      </c>
      <c r="T48" s="118" t="str">
        <f t="shared" si="2"/>
        <v>nepildyti</v>
      </c>
      <c r="U48" s="119" t="s">
        <v>1097</v>
      </c>
      <c r="V48" s="119">
        <v>85</v>
      </c>
      <c r="W48" s="120">
        <v>14883</v>
      </c>
      <c r="X48" s="157">
        <v>44285</v>
      </c>
      <c r="Y48" s="157">
        <v>44285</v>
      </c>
      <c r="Z48" s="157">
        <v>45350</v>
      </c>
      <c r="AA48" s="119"/>
      <c r="AB48" s="119"/>
      <c r="AC48" s="119"/>
      <c r="AD48" s="119"/>
      <c r="AE48" s="27">
        <f t="shared" si="3"/>
        <v>2020</v>
      </c>
      <c r="AF48" s="27">
        <f t="shared" si="4"/>
        <v>2021</v>
      </c>
      <c r="AG48" s="27">
        <f t="shared" si="5"/>
        <v>2021</v>
      </c>
      <c r="AH48" s="27">
        <f t="shared" si="6"/>
        <v>2024</v>
      </c>
      <c r="AI48" s="27" t="str">
        <f t="shared" si="7"/>
        <v>taip</v>
      </c>
      <c r="AJ48" s="27" t="str">
        <f t="shared" si="8"/>
        <v>taip</v>
      </c>
      <c r="AK48" s="27" t="str">
        <f t="shared" si="9"/>
        <v>taip</v>
      </c>
    </row>
    <row r="49" spans="2:37" s="68" customFormat="1" x14ac:dyDescent="0.2">
      <c r="B49" s="27" t="str">
        <f t="shared" si="0"/>
        <v>KELM-LEADER-19.2-SAVA-7.1</v>
      </c>
      <c r="C49" s="117" t="str">
        <f t="shared" si="1"/>
        <v>KELM</v>
      </c>
      <c r="D49" s="117" t="str">
        <f>VLOOKUP(C49,Kodai_VVG!$C$4:$C$52,1,FALSE)</f>
        <v>KELM</v>
      </c>
      <c r="E49" s="117" t="str">
        <f>VLOOKUP(B49,Kodai_priem!$D$4:$D$564,1,FALSE)</f>
        <v>Kelm-LEADER-19.2-SAVA-7.1</v>
      </c>
      <c r="F49" s="119" t="s">
        <v>1072</v>
      </c>
      <c r="G49" s="119" t="s">
        <v>1029</v>
      </c>
      <c r="H49" s="42">
        <v>44134</v>
      </c>
      <c r="I49" s="221" t="s">
        <v>1203</v>
      </c>
      <c r="J49" s="119">
        <v>305644443</v>
      </c>
      <c r="K49" s="119" t="s">
        <v>1213</v>
      </c>
      <c r="L49" s="119" t="s">
        <v>1225</v>
      </c>
      <c r="M49" s="119" t="s">
        <v>1236</v>
      </c>
      <c r="N49" s="120">
        <v>45983</v>
      </c>
      <c r="O49" s="121" t="s">
        <v>66</v>
      </c>
      <c r="P49" s="122" t="s">
        <v>76</v>
      </c>
      <c r="Q49" s="119" t="s">
        <v>181</v>
      </c>
      <c r="R49" s="119" t="s">
        <v>67</v>
      </c>
      <c r="S49" s="121" t="str">
        <f t="shared" si="2"/>
        <v>nepildyti</v>
      </c>
      <c r="T49" s="118" t="str">
        <f t="shared" si="2"/>
        <v>nepildyti</v>
      </c>
      <c r="U49" s="119" t="s">
        <v>1097</v>
      </c>
      <c r="V49" s="119">
        <v>45</v>
      </c>
      <c r="W49" s="120">
        <v>45983</v>
      </c>
      <c r="X49" s="157">
        <v>44333</v>
      </c>
      <c r="Y49" s="157">
        <v>44340</v>
      </c>
      <c r="Z49" s="157">
        <v>44740</v>
      </c>
      <c r="AA49" s="119">
        <v>1</v>
      </c>
      <c r="AB49" s="119">
        <v>1</v>
      </c>
      <c r="AC49" s="119">
        <v>1</v>
      </c>
      <c r="AD49" s="119">
        <v>1</v>
      </c>
      <c r="AE49" s="27">
        <f t="shared" si="3"/>
        <v>2020</v>
      </c>
      <c r="AF49" s="27">
        <f t="shared" si="4"/>
        <v>2021</v>
      </c>
      <c r="AG49" s="27">
        <f t="shared" si="5"/>
        <v>2021</v>
      </c>
      <c r="AH49" s="27">
        <f t="shared" si="6"/>
        <v>2022</v>
      </c>
      <c r="AI49" s="27" t="str">
        <f t="shared" si="7"/>
        <v>taip</v>
      </c>
      <c r="AJ49" s="27" t="str">
        <f t="shared" si="8"/>
        <v>taip</v>
      </c>
      <c r="AK49" s="27" t="str">
        <f t="shared" si="9"/>
        <v>taip</v>
      </c>
    </row>
    <row r="50" spans="2:37" s="68" customFormat="1" x14ac:dyDescent="0.2">
      <c r="B50" s="27" t="str">
        <f t="shared" si="0"/>
        <v>KELM-LEADER-19.2-SAVA-7.1</v>
      </c>
      <c r="C50" s="117" t="str">
        <f t="shared" si="1"/>
        <v>KELM</v>
      </c>
      <c r="D50" s="117" t="str">
        <f>VLOOKUP(C50,Kodai_VVG!$C$4:$C$52,1,FALSE)</f>
        <v>KELM</v>
      </c>
      <c r="E50" s="117" t="str">
        <f>VLOOKUP(B50,Kodai_priem!$D$4:$D$564,1,FALSE)</f>
        <v>Kelm-LEADER-19.2-SAVA-7.1</v>
      </c>
      <c r="F50" s="119" t="s">
        <v>1072</v>
      </c>
      <c r="G50" s="119" t="s">
        <v>1029</v>
      </c>
      <c r="H50" s="42">
        <v>44134</v>
      </c>
      <c r="I50" s="119" t="s">
        <v>1204</v>
      </c>
      <c r="J50" s="119">
        <v>305648363</v>
      </c>
      <c r="K50" s="119" t="s">
        <v>1214</v>
      </c>
      <c r="L50" s="119" t="s">
        <v>1226</v>
      </c>
      <c r="M50" s="119" t="s">
        <v>1237</v>
      </c>
      <c r="N50" s="120">
        <v>58513</v>
      </c>
      <c r="O50" s="121" t="s">
        <v>66</v>
      </c>
      <c r="P50" s="122" t="s">
        <v>76</v>
      </c>
      <c r="Q50" s="119" t="s">
        <v>181</v>
      </c>
      <c r="R50" s="119" t="s">
        <v>67</v>
      </c>
      <c r="S50" s="121" t="str">
        <f t="shared" si="2"/>
        <v>nepildyti</v>
      </c>
      <c r="T50" s="118" t="str">
        <f t="shared" si="2"/>
        <v>nepildyti</v>
      </c>
      <c r="U50" s="119" t="s">
        <v>1097</v>
      </c>
      <c r="V50" s="119">
        <v>50</v>
      </c>
      <c r="W50" s="120">
        <v>58513</v>
      </c>
      <c r="X50" s="157">
        <v>44306</v>
      </c>
      <c r="Y50" s="157">
        <v>44315</v>
      </c>
      <c r="Z50" s="157">
        <v>44650</v>
      </c>
      <c r="AA50" s="119">
        <v>1</v>
      </c>
      <c r="AB50" s="119">
        <v>1</v>
      </c>
      <c r="AC50" s="119">
        <v>1</v>
      </c>
      <c r="AD50" s="119">
        <v>1</v>
      </c>
      <c r="AE50" s="27">
        <f t="shared" si="3"/>
        <v>2020</v>
      </c>
      <c r="AF50" s="27">
        <f t="shared" si="4"/>
        <v>2021</v>
      </c>
      <c r="AG50" s="27">
        <f t="shared" si="5"/>
        <v>2021</v>
      </c>
      <c r="AH50" s="27">
        <f t="shared" si="6"/>
        <v>2022</v>
      </c>
      <c r="AI50" s="27" t="str">
        <f t="shared" si="7"/>
        <v>taip</v>
      </c>
      <c r="AJ50" s="27" t="str">
        <f t="shared" si="8"/>
        <v>taip</v>
      </c>
      <c r="AK50" s="27" t="str">
        <f t="shared" si="9"/>
        <v>taip</v>
      </c>
    </row>
    <row r="51" spans="2:37" s="68" customFormat="1" x14ac:dyDescent="0.2">
      <c r="B51" s="27" t="str">
        <f t="shared" si="0"/>
        <v>KELM-LEADER-19.2-SAVA-6.1</v>
      </c>
      <c r="C51" s="117" t="str">
        <f t="shared" si="1"/>
        <v>KELM</v>
      </c>
      <c r="D51" s="117" t="str">
        <f>VLOOKUP(C51,Kodai_VVG!$C$4:$C$52,1,FALSE)</f>
        <v>KELM</v>
      </c>
      <c r="E51" s="117" t="str">
        <f>VLOOKUP(B51,Kodai_priem!$D$4:$D$564,1,FALSE)</f>
        <v>Kelm-LEADER-19.2-SAVA-6.1</v>
      </c>
      <c r="F51" s="119" t="s">
        <v>1072</v>
      </c>
      <c r="G51" s="119" t="s">
        <v>1009</v>
      </c>
      <c r="H51" s="42">
        <v>44364</v>
      </c>
      <c r="I51" s="119" t="s">
        <v>1205</v>
      </c>
      <c r="J51" s="119">
        <v>48503180438</v>
      </c>
      <c r="K51" s="119" t="s">
        <v>1215</v>
      </c>
      <c r="L51" s="119" t="s">
        <v>1227</v>
      </c>
      <c r="M51" s="119" t="s">
        <v>1238</v>
      </c>
      <c r="N51" s="120">
        <v>34141</v>
      </c>
      <c r="O51" s="121" t="s">
        <v>66</v>
      </c>
      <c r="P51" s="122" t="s">
        <v>75</v>
      </c>
      <c r="Q51" s="119" t="s">
        <v>1244</v>
      </c>
      <c r="R51" s="119" t="s">
        <v>182</v>
      </c>
      <c r="S51" s="121" t="s">
        <v>102</v>
      </c>
      <c r="T51" s="118" t="s">
        <v>101</v>
      </c>
      <c r="U51" s="119" t="s">
        <v>1097</v>
      </c>
      <c r="V51" s="119">
        <v>75</v>
      </c>
      <c r="W51" s="120">
        <v>34141</v>
      </c>
      <c r="X51" s="157">
        <v>44491</v>
      </c>
      <c r="Y51" s="157">
        <v>44498</v>
      </c>
      <c r="Z51" s="157">
        <v>44824</v>
      </c>
      <c r="AA51" s="119">
        <v>1.2</v>
      </c>
      <c r="AB51" s="119">
        <v>1.2</v>
      </c>
      <c r="AC51" s="119">
        <v>1.2</v>
      </c>
      <c r="AD51" s="119">
        <v>1.2</v>
      </c>
      <c r="AE51" s="27">
        <f t="shared" si="3"/>
        <v>2021</v>
      </c>
      <c r="AF51" s="27">
        <f t="shared" si="4"/>
        <v>2021</v>
      </c>
      <c r="AG51" s="27">
        <f t="shared" si="5"/>
        <v>2021</v>
      </c>
      <c r="AH51" s="27">
        <f t="shared" si="6"/>
        <v>2022</v>
      </c>
      <c r="AI51" s="27" t="str">
        <f t="shared" si="7"/>
        <v>taip</v>
      </c>
      <c r="AJ51" s="27" t="str">
        <f t="shared" si="8"/>
        <v>taip</v>
      </c>
      <c r="AK51" s="27" t="str">
        <f t="shared" si="9"/>
        <v>taip</v>
      </c>
    </row>
    <row r="52" spans="2:37" s="68" customFormat="1" x14ac:dyDescent="0.2">
      <c r="B52" s="27" t="str">
        <f t="shared" si="0"/>
        <v>KELM-LEADER-19.2-SAVA-7.2</v>
      </c>
      <c r="C52" s="117" t="str">
        <f t="shared" si="1"/>
        <v>KELM</v>
      </c>
      <c r="D52" s="117" t="str">
        <f>VLOOKUP(C52,Kodai_VVG!$C$4:$C$52,1,FALSE)</f>
        <v>KELM</v>
      </c>
      <c r="E52" s="117" t="str">
        <f>VLOOKUP(B52,Kodai_priem!$D$4:$D$564,1,FALSE)</f>
        <v>Kelm-LEADER-19.2-SAVA-7.2</v>
      </c>
      <c r="F52" s="119" t="s">
        <v>1072</v>
      </c>
      <c r="G52" s="119" t="s">
        <v>1030</v>
      </c>
      <c r="H52" s="42">
        <v>44211</v>
      </c>
      <c r="I52" s="119" t="s">
        <v>1206</v>
      </c>
      <c r="J52" s="119">
        <v>305680293</v>
      </c>
      <c r="K52" s="119" t="s">
        <v>1216</v>
      </c>
      <c r="L52" s="119" t="s">
        <v>1228</v>
      </c>
      <c r="M52" s="119" t="s">
        <v>1239</v>
      </c>
      <c r="N52" s="120">
        <v>58527</v>
      </c>
      <c r="O52" s="121" t="s">
        <v>66</v>
      </c>
      <c r="P52" s="122" t="s">
        <v>72</v>
      </c>
      <c r="Q52" s="119" t="s">
        <v>181</v>
      </c>
      <c r="R52" s="119" t="s">
        <v>67</v>
      </c>
      <c r="S52" s="121" t="str">
        <f t="shared" si="2"/>
        <v>nepildyti</v>
      </c>
      <c r="T52" s="118" t="str">
        <f t="shared" si="2"/>
        <v>nepildyti</v>
      </c>
      <c r="U52" s="119" t="s">
        <v>1097</v>
      </c>
      <c r="V52" s="119">
        <v>65</v>
      </c>
      <c r="W52" s="120">
        <v>58527</v>
      </c>
      <c r="X52" s="157">
        <v>44390</v>
      </c>
      <c r="Y52" s="157">
        <v>44417</v>
      </c>
      <c r="Z52" s="157">
        <v>45513</v>
      </c>
      <c r="AA52" s="119">
        <v>1</v>
      </c>
      <c r="AB52" s="119">
        <v>1</v>
      </c>
      <c r="AC52" s="119">
        <v>1</v>
      </c>
      <c r="AD52" s="119">
        <v>1</v>
      </c>
      <c r="AE52" s="27">
        <f t="shared" si="3"/>
        <v>2021</v>
      </c>
      <c r="AF52" s="27">
        <f t="shared" si="4"/>
        <v>2021</v>
      </c>
      <c r="AG52" s="27">
        <f t="shared" si="5"/>
        <v>2021</v>
      </c>
      <c r="AH52" s="27">
        <f t="shared" si="6"/>
        <v>2024</v>
      </c>
      <c r="AI52" s="27" t="str">
        <f t="shared" si="7"/>
        <v>taip</v>
      </c>
      <c r="AJ52" s="27" t="str">
        <f t="shared" si="8"/>
        <v>taip</v>
      </c>
      <c r="AK52" s="27" t="str">
        <f t="shared" si="9"/>
        <v>taip</v>
      </c>
    </row>
    <row r="53" spans="2:37" s="68" customFormat="1" x14ac:dyDescent="0.2">
      <c r="B53" s="27" t="str">
        <f t="shared" si="0"/>
        <v>KELM-LEADER-19.2-SAVA-8.1</v>
      </c>
      <c r="C53" s="117" t="str">
        <f t="shared" si="1"/>
        <v>KELM</v>
      </c>
      <c r="D53" s="117" t="str">
        <f>VLOOKUP(C53,Kodai_VVG!$C$4:$C$52,1,FALSE)</f>
        <v>KELM</v>
      </c>
      <c r="E53" s="117" t="str">
        <f>VLOOKUP(B53,Kodai_priem!$D$4:$D$564,1,FALSE)</f>
        <v>Kelm-LEADER-19.2-SAVA-8.1</v>
      </c>
      <c r="F53" s="119" t="s">
        <v>1072</v>
      </c>
      <c r="G53" s="119" t="s">
        <v>1013</v>
      </c>
      <c r="H53" s="42">
        <v>44057</v>
      </c>
      <c r="I53" s="119" t="s">
        <v>1207</v>
      </c>
      <c r="J53" s="119">
        <v>262946810</v>
      </c>
      <c r="K53" s="119" t="s">
        <v>1217</v>
      </c>
      <c r="L53" s="119" t="s">
        <v>1229</v>
      </c>
      <c r="M53" s="119" t="s">
        <v>1240</v>
      </c>
      <c r="N53" s="120">
        <v>7140</v>
      </c>
      <c r="O53" s="121" t="s">
        <v>66</v>
      </c>
      <c r="P53" s="122" t="s">
        <v>76</v>
      </c>
      <c r="Q53" s="119" t="s">
        <v>181</v>
      </c>
      <c r="R53" s="119" t="s">
        <v>67</v>
      </c>
      <c r="S53" s="121" t="str">
        <f t="shared" si="2"/>
        <v>nepildyti</v>
      </c>
      <c r="T53" s="118" t="str">
        <f t="shared" si="2"/>
        <v>nepildyti</v>
      </c>
      <c r="U53" s="119" t="s">
        <v>1097</v>
      </c>
      <c r="V53" s="119">
        <v>80</v>
      </c>
      <c r="W53" s="120">
        <v>7140</v>
      </c>
      <c r="X53" s="157">
        <v>44369</v>
      </c>
      <c r="Y53" s="157">
        <v>44369</v>
      </c>
      <c r="Z53" s="157">
        <v>44799</v>
      </c>
      <c r="AA53" s="119"/>
      <c r="AB53" s="119"/>
      <c r="AC53" s="119"/>
      <c r="AD53" s="119"/>
      <c r="AE53" s="27">
        <f t="shared" si="3"/>
        <v>2020</v>
      </c>
      <c r="AF53" s="27">
        <f t="shared" si="4"/>
        <v>2021</v>
      </c>
      <c r="AG53" s="27">
        <f t="shared" si="5"/>
        <v>2021</v>
      </c>
      <c r="AH53" s="27">
        <f t="shared" si="6"/>
        <v>2022</v>
      </c>
      <c r="AI53" s="27" t="str">
        <f t="shared" si="7"/>
        <v>taip</v>
      </c>
      <c r="AJ53" s="27" t="str">
        <f t="shared" si="8"/>
        <v>taip</v>
      </c>
      <c r="AK53" s="27" t="str">
        <f t="shared" si="9"/>
        <v>taip</v>
      </c>
    </row>
    <row r="54" spans="2:37" s="68" customFormat="1" x14ac:dyDescent="0.2">
      <c r="B54" s="27" t="str">
        <f t="shared" si="0"/>
        <v>KELM-LEADER-19.2-SAVA-7.1</v>
      </c>
      <c r="C54" s="117" t="str">
        <f t="shared" si="1"/>
        <v>KELM</v>
      </c>
      <c r="D54" s="117" t="str">
        <f>VLOOKUP(C54,Kodai_VVG!$C$4:$C$52,1,FALSE)</f>
        <v>KELM</v>
      </c>
      <c r="E54" s="117" t="str">
        <f>VLOOKUP(B54,Kodai_priem!$D$4:$D$564,1,FALSE)</f>
        <v>Kelm-LEADER-19.2-SAVA-7.1</v>
      </c>
      <c r="F54" s="119" t="s">
        <v>1072</v>
      </c>
      <c r="G54" s="119" t="s">
        <v>1029</v>
      </c>
      <c r="H54" s="42">
        <v>44134</v>
      </c>
      <c r="I54" s="119" t="s">
        <v>1208</v>
      </c>
      <c r="J54" s="119">
        <v>302837266</v>
      </c>
      <c r="K54" s="119" t="s">
        <v>1218</v>
      </c>
      <c r="L54" s="119" t="s">
        <v>1230</v>
      </c>
      <c r="M54" s="119" t="s">
        <v>1241</v>
      </c>
      <c r="N54" s="120">
        <v>58527</v>
      </c>
      <c r="O54" s="121" t="s">
        <v>66</v>
      </c>
      <c r="P54" s="122" t="s">
        <v>76</v>
      </c>
      <c r="Q54" s="119" t="s">
        <v>181</v>
      </c>
      <c r="R54" s="119" t="s">
        <v>67</v>
      </c>
      <c r="S54" s="121" t="str">
        <f t="shared" ref="S54:T75" si="10">IF($R54="fizinis asmuo","užpildykite","nepildyti")</f>
        <v>nepildyti</v>
      </c>
      <c r="T54" s="118" t="str">
        <f t="shared" si="10"/>
        <v>nepildyti</v>
      </c>
      <c r="U54" s="119" t="s">
        <v>1097</v>
      </c>
      <c r="V54" s="119">
        <v>60</v>
      </c>
      <c r="W54" s="120">
        <v>58527</v>
      </c>
      <c r="X54" s="157">
        <v>44285</v>
      </c>
      <c r="Y54" s="157">
        <v>44302</v>
      </c>
      <c r="Z54" s="157">
        <v>44742</v>
      </c>
      <c r="AA54" s="119">
        <v>1</v>
      </c>
      <c r="AB54" s="119">
        <v>1</v>
      </c>
      <c r="AC54" s="119">
        <v>1</v>
      </c>
      <c r="AD54" s="119">
        <v>1</v>
      </c>
      <c r="AE54" s="27">
        <f t="shared" si="3"/>
        <v>2020</v>
      </c>
      <c r="AF54" s="27">
        <f t="shared" si="4"/>
        <v>2021</v>
      </c>
      <c r="AG54" s="27">
        <f t="shared" si="5"/>
        <v>2021</v>
      </c>
      <c r="AH54" s="27">
        <f t="shared" si="6"/>
        <v>2022</v>
      </c>
      <c r="AI54" s="27" t="str">
        <f t="shared" si="7"/>
        <v>taip</v>
      </c>
      <c r="AJ54" s="27" t="str">
        <f t="shared" si="8"/>
        <v>taip</v>
      </c>
      <c r="AK54" s="27" t="str">
        <f t="shared" si="9"/>
        <v>taip</v>
      </c>
    </row>
    <row r="55" spans="2:37" s="68" customFormat="1" x14ac:dyDescent="0.2">
      <c r="B55" s="27" t="str">
        <f t="shared" si="0"/>
        <v>KELM-LEADER-19.2-SAVA-8.1</v>
      </c>
      <c r="C55" s="117" t="str">
        <f t="shared" si="1"/>
        <v>KELM</v>
      </c>
      <c r="D55" s="117" t="str">
        <f>VLOOKUP(C55,Kodai_VVG!$C$4:$C$52,1,FALSE)</f>
        <v>KELM</v>
      </c>
      <c r="E55" s="117" t="str">
        <f>VLOOKUP(B55,Kodai_priem!$D$4:$D$564,1,FALSE)</f>
        <v>Kelm-LEADER-19.2-SAVA-8.1</v>
      </c>
      <c r="F55" s="119" t="s">
        <v>1072</v>
      </c>
      <c r="G55" s="119" t="s">
        <v>1013</v>
      </c>
      <c r="H55" s="42">
        <v>44405</v>
      </c>
      <c r="I55" s="119" t="s">
        <v>1104</v>
      </c>
      <c r="J55" s="119">
        <v>300077804</v>
      </c>
      <c r="K55" s="119" t="s">
        <v>1219</v>
      </c>
      <c r="L55" s="119" t="s">
        <v>1231</v>
      </c>
      <c r="M55" s="119" t="s">
        <v>1242</v>
      </c>
      <c r="N55" s="120">
        <v>9768.5</v>
      </c>
      <c r="O55" s="121" t="s">
        <v>66</v>
      </c>
      <c r="P55" s="122" t="s">
        <v>76</v>
      </c>
      <c r="Q55" s="119" t="s">
        <v>181</v>
      </c>
      <c r="R55" s="119" t="s">
        <v>98</v>
      </c>
      <c r="S55" s="121" t="str">
        <f t="shared" si="10"/>
        <v>nepildyti</v>
      </c>
      <c r="T55" s="118" t="str">
        <f t="shared" si="10"/>
        <v>nepildyti</v>
      </c>
      <c r="U55" s="119" t="s">
        <v>1097</v>
      </c>
      <c r="V55" s="119">
        <v>90</v>
      </c>
      <c r="W55" s="120">
        <v>9768</v>
      </c>
      <c r="X55" s="157">
        <v>44552</v>
      </c>
      <c r="Y55" s="157">
        <v>44552</v>
      </c>
      <c r="Z55" s="157">
        <v>44895</v>
      </c>
      <c r="AA55" s="119"/>
      <c r="AB55" s="119"/>
      <c r="AC55" s="119"/>
      <c r="AD55" s="119"/>
      <c r="AE55" s="27">
        <f t="shared" si="3"/>
        <v>2021</v>
      </c>
      <c r="AF55" s="27">
        <f t="shared" si="4"/>
        <v>2021</v>
      </c>
      <c r="AG55" s="27">
        <f t="shared" si="5"/>
        <v>2021</v>
      </c>
      <c r="AH55" s="27">
        <f t="shared" si="6"/>
        <v>2022</v>
      </c>
      <c r="AI55" s="27" t="str">
        <f t="shared" si="7"/>
        <v>taip</v>
      </c>
      <c r="AJ55" s="27" t="str">
        <f t="shared" si="8"/>
        <v>taip</v>
      </c>
      <c r="AK55" s="27" t="str">
        <f t="shared" si="9"/>
        <v>taip</v>
      </c>
    </row>
    <row r="56" spans="2:37" s="68" customFormat="1" x14ac:dyDescent="0.2">
      <c r="B56" s="27" t="str">
        <f t="shared" si="0"/>
        <v>KELM-LEADER-19.2-SAVA-8.1</v>
      </c>
      <c r="C56" s="117" t="str">
        <f t="shared" si="1"/>
        <v>KELM</v>
      </c>
      <c r="D56" s="117" t="str">
        <f>VLOOKUP(C56,Kodai_VVG!$C$4:$C$52,1,FALSE)</f>
        <v>KELM</v>
      </c>
      <c r="E56" s="117" t="str">
        <f>VLOOKUP(B56,Kodai_priem!$D$4:$D$564,1,FALSE)</f>
        <v>Kelm-LEADER-19.2-SAVA-8.1</v>
      </c>
      <c r="F56" s="119" t="s">
        <v>1072</v>
      </c>
      <c r="G56" s="119" t="s">
        <v>1013</v>
      </c>
      <c r="H56" s="42">
        <v>44057</v>
      </c>
      <c r="I56" s="119" t="s">
        <v>1076</v>
      </c>
      <c r="J56" s="119">
        <v>304466952</v>
      </c>
      <c r="K56" s="119" t="s">
        <v>1220</v>
      </c>
      <c r="L56" s="119" t="s">
        <v>1232</v>
      </c>
      <c r="M56" s="119" t="s">
        <v>1243</v>
      </c>
      <c r="N56" s="120">
        <v>15000</v>
      </c>
      <c r="O56" s="121" t="s">
        <v>66</v>
      </c>
      <c r="P56" s="122" t="s">
        <v>76</v>
      </c>
      <c r="Q56" s="119" t="s">
        <v>181</v>
      </c>
      <c r="R56" s="119" t="s">
        <v>67</v>
      </c>
      <c r="S56" s="121" t="str">
        <f t="shared" si="10"/>
        <v>nepildyti</v>
      </c>
      <c r="T56" s="118" t="str">
        <f t="shared" si="10"/>
        <v>nepildyti</v>
      </c>
      <c r="U56" s="119" t="s">
        <v>1097</v>
      </c>
      <c r="V56" s="119">
        <v>85</v>
      </c>
      <c r="W56" s="120">
        <v>15000</v>
      </c>
      <c r="X56" s="157">
        <v>44285</v>
      </c>
      <c r="Y56" s="157">
        <v>44285</v>
      </c>
      <c r="Z56" s="157">
        <v>44895</v>
      </c>
      <c r="AA56" s="119"/>
      <c r="AB56" s="119"/>
      <c r="AC56" s="119"/>
      <c r="AD56" s="119"/>
      <c r="AE56" s="27">
        <f t="shared" si="3"/>
        <v>2020</v>
      </c>
      <c r="AF56" s="27">
        <f t="shared" si="4"/>
        <v>2021</v>
      </c>
      <c r="AG56" s="27">
        <f t="shared" si="5"/>
        <v>2021</v>
      </c>
      <c r="AH56" s="27">
        <f t="shared" si="6"/>
        <v>2022</v>
      </c>
      <c r="AI56" s="27" t="str">
        <f t="shared" si="7"/>
        <v>taip</v>
      </c>
      <c r="AJ56" s="27" t="str">
        <f t="shared" si="8"/>
        <v>taip</v>
      </c>
      <c r="AK56" s="27" t="str">
        <f t="shared" si="9"/>
        <v>taip</v>
      </c>
    </row>
    <row r="57" spans="2:37" s="68" customFormat="1" x14ac:dyDescent="0.2">
      <c r="B57" s="27" t="str">
        <f t="shared" si="0"/>
        <v>KELM-LEADER-19.2-SAVA-6.1</v>
      </c>
      <c r="C57" s="117" t="str">
        <f t="shared" si="1"/>
        <v>KELM</v>
      </c>
      <c r="D57" s="117" t="str">
        <f>VLOOKUP(C57,Kodai_VVG!$C$4:$C$52,1,FALSE)</f>
        <v>KELM</v>
      </c>
      <c r="E57" s="117" t="str">
        <f>VLOOKUP(B57,Kodai_priem!$D$4:$D$564,1,FALSE)</f>
        <v>Kelm-LEADER-19.2-SAVA-6.1</v>
      </c>
      <c r="F57" s="119" t="s">
        <v>1072</v>
      </c>
      <c r="G57" s="119" t="s">
        <v>1009</v>
      </c>
      <c r="H57" s="42">
        <v>44364</v>
      </c>
      <c r="I57" s="119" t="s">
        <v>1245</v>
      </c>
      <c r="J57" s="119">
        <v>301526636</v>
      </c>
      <c r="K57" s="119" t="s">
        <v>1255</v>
      </c>
      <c r="L57" s="119" t="s">
        <v>1267</v>
      </c>
      <c r="M57" s="119" t="s">
        <v>1279</v>
      </c>
      <c r="N57" s="120">
        <v>29673</v>
      </c>
      <c r="O57" s="121" t="s">
        <v>66</v>
      </c>
      <c r="P57" s="122" t="s">
        <v>75</v>
      </c>
      <c r="Q57" s="119" t="s">
        <v>181</v>
      </c>
      <c r="R57" s="119" t="s">
        <v>99</v>
      </c>
      <c r="S57" s="121" t="str">
        <f t="shared" si="10"/>
        <v>nepildyti</v>
      </c>
      <c r="T57" s="118" t="str">
        <f t="shared" si="10"/>
        <v>nepildyti</v>
      </c>
      <c r="U57" s="119" t="s">
        <v>1097</v>
      </c>
      <c r="V57" s="119">
        <v>65</v>
      </c>
      <c r="W57" s="120">
        <v>29673</v>
      </c>
      <c r="X57" s="157">
        <v>44491</v>
      </c>
      <c r="Y57" s="157">
        <v>44504</v>
      </c>
      <c r="Z57" s="157">
        <v>44834</v>
      </c>
      <c r="AA57" s="119">
        <v>2</v>
      </c>
      <c r="AB57" s="119">
        <v>4</v>
      </c>
      <c r="AC57" s="119">
        <v>2</v>
      </c>
      <c r="AD57" s="119">
        <v>4</v>
      </c>
      <c r="AE57" s="27">
        <f t="shared" si="3"/>
        <v>2021</v>
      </c>
      <c r="AF57" s="27">
        <f t="shared" si="4"/>
        <v>2021</v>
      </c>
      <c r="AG57" s="27">
        <f t="shared" si="5"/>
        <v>2021</v>
      </c>
      <c r="AH57" s="27">
        <f t="shared" si="6"/>
        <v>2022</v>
      </c>
      <c r="AI57" s="27" t="str">
        <f t="shared" si="7"/>
        <v>taip</v>
      </c>
      <c r="AJ57" s="27" t="str">
        <f t="shared" si="8"/>
        <v>taip</v>
      </c>
      <c r="AK57" s="27" t="str">
        <f t="shared" si="9"/>
        <v>taip</v>
      </c>
    </row>
    <row r="58" spans="2:37" s="68" customFormat="1" x14ac:dyDescent="0.2">
      <c r="B58" s="27" t="str">
        <f t="shared" si="0"/>
        <v>KELM-LEADER-19.2-SAVA-7.1</v>
      </c>
      <c r="C58" s="117" t="str">
        <f t="shared" si="1"/>
        <v>KELM</v>
      </c>
      <c r="D58" s="117" t="str">
        <f>VLOOKUP(C58,Kodai_VVG!$C$4:$C$52,1,FALSE)</f>
        <v>KELM</v>
      </c>
      <c r="E58" s="117" t="str">
        <f>VLOOKUP(B58,Kodai_priem!$D$4:$D$564,1,FALSE)</f>
        <v>Kelm-LEADER-19.2-SAVA-7.1</v>
      </c>
      <c r="F58" s="119" t="s">
        <v>1072</v>
      </c>
      <c r="G58" s="119" t="s">
        <v>1029</v>
      </c>
      <c r="H58" s="42">
        <v>44405</v>
      </c>
      <c r="I58" s="119" t="s">
        <v>1246</v>
      </c>
      <c r="J58" s="119">
        <v>305446447</v>
      </c>
      <c r="K58" s="119" t="s">
        <v>1256</v>
      </c>
      <c r="L58" s="119" t="s">
        <v>1268</v>
      </c>
      <c r="M58" s="119" t="s">
        <v>1280</v>
      </c>
      <c r="N58" s="120">
        <v>58527</v>
      </c>
      <c r="O58" s="121" t="s">
        <v>66</v>
      </c>
      <c r="P58" s="122" t="s">
        <v>76</v>
      </c>
      <c r="Q58" s="119" t="s">
        <v>181</v>
      </c>
      <c r="R58" s="119" t="s">
        <v>67</v>
      </c>
      <c r="S58" s="121" t="str">
        <f t="shared" si="10"/>
        <v>nepildyti</v>
      </c>
      <c r="T58" s="118" t="str">
        <f t="shared" si="10"/>
        <v>nepildyti</v>
      </c>
      <c r="U58" s="119" t="s">
        <v>1097</v>
      </c>
      <c r="V58" s="119">
        <v>90</v>
      </c>
      <c r="W58" s="120">
        <v>58527</v>
      </c>
      <c r="X58" s="157">
        <v>44552</v>
      </c>
      <c r="Y58" s="157">
        <v>44568</v>
      </c>
      <c r="Z58" s="157">
        <v>44853</v>
      </c>
      <c r="AA58" s="119">
        <v>2</v>
      </c>
      <c r="AB58" s="119">
        <v>2.125</v>
      </c>
      <c r="AC58" s="119">
        <v>2</v>
      </c>
      <c r="AD58" s="119">
        <v>2.125</v>
      </c>
      <c r="AE58" s="27">
        <f t="shared" si="3"/>
        <v>2021</v>
      </c>
      <c r="AF58" s="27">
        <f t="shared" si="4"/>
        <v>2021</v>
      </c>
      <c r="AG58" s="27">
        <f t="shared" si="5"/>
        <v>2022</v>
      </c>
      <c r="AH58" s="27">
        <f t="shared" si="6"/>
        <v>2022</v>
      </c>
      <c r="AI58" s="27" t="str">
        <f t="shared" si="7"/>
        <v>taip</v>
      </c>
      <c r="AJ58" s="27" t="str">
        <f t="shared" si="8"/>
        <v>taip</v>
      </c>
      <c r="AK58" s="27" t="str">
        <f t="shared" si="9"/>
        <v>taip</v>
      </c>
    </row>
    <row r="59" spans="2:37" s="68" customFormat="1" x14ac:dyDescent="0.2">
      <c r="B59" s="27" t="str">
        <f t="shared" ref="B59:B109" si="11">CONCATENATE(C59,"-",G59)</f>
        <v>KELM-LEADER-19.2-SAVA-9</v>
      </c>
      <c r="C59" s="117" t="str">
        <f t="shared" ref="C59:C109" si="12">LEFT(K59,4)</f>
        <v>KELM</v>
      </c>
      <c r="D59" s="117" t="str">
        <f>VLOOKUP(C59,Kodai_VVG!$C$4:$C$52,1,FALSE)</f>
        <v>KELM</v>
      </c>
      <c r="E59" s="117" t="str">
        <f>VLOOKUP(B59,Kodai_priem!$D$4:$D$564,1,FALSE)</f>
        <v>Kelm-LEADER-19.2-SAVA-9</v>
      </c>
      <c r="F59" s="119" t="s">
        <v>1072</v>
      </c>
      <c r="G59" s="119" t="s">
        <v>1001</v>
      </c>
      <c r="H59" s="42">
        <v>44407</v>
      </c>
      <c r="I59" s="119" t="s">
        <v>1247</v>
      </c>
      <c r="J59" s="119">
        <v>190094160</v>
      </c>
      <c r="K59" s="119" t="s">
        <v>1257</v>
      </c>
      <c r="L59" s="119" t="s">
        <v>1269</v>
      </c>
      <c r="M59" s="119" t="s">
        <v>1281</v>
      </c>
      <c r="N59" s="120">
        <v>20515</v>
      </c>
      <c r="O59" s="121" t="s">
        <v>66</v>
      </c>
      <c r="P59" s="122" t="s">
        <v>76</v>
      </c>
      <c r="Q59" s="119" t="s">
        <v>181</v>
      </c>
      <c r="R59" s="119" t="s">
        <v>98</v>
      </c>
      <c r="S59" s="121" t="str">
        <f t="shared" si="10"/>
        <v>nepildyti</v>
      </c>
      <c r="T59" s="118" t="str">
        <f t="shared" si="10"/>
        <v>nepildyti</v>
      </c>
      <c r="U59" s="119" t="s">
        <v>1097</v>
      </c>
      <c r="V59" s="119">
        <v>90</v>
      </c>
      <c r="W59" s="120">
        <v>20515</v>
      </c>
      <c r="X59" s="157">
        <v>44552</v>
      </c>
      <c r="Y59" s="157">
        <v>44565</v>
      </c>
      <c r="Z59" s="157">
        <v>44895</v>
      </c>
      <c r="AA59" s="119"/>
      <c r="AB59" s="119"/>
      <c r="AC59" s="119"/>
      <c r="AD59" s="119"/>
      <c r="AE59" s="27">
        <f t="shared" ref="AE59:AE109" si="13">IF($H59&gt;0,YEAR($H59),)</f>
        <v>2021</v>
      </c>
      <c r="AF59" s="27">
        <f t="shared" ref="AF59:AF109" si="14">IF($X59&gt;0,YEAR($X59),)</f>
        <v>2021</v>
      </c>
      <c r="AG59" s="27">
        <f t="shared" ref="AG59:AG109" si="15">IF($Y59&gt;0,YEAR($Y59),)</f>
        <v>2022</v>
      </c>
      <c r="AH59" s="27">
        <f t="shared" ref="AH59:AH109" si="16">IF($Z59&gt;0,YEAR($Z59),)</f>
        <v>2022</v>
      </c>
      <c r="AI59" s="27" t="str">
        <f t="shared" si="7"/>
        <v>taip</v>
      </c>
      <c r="AJ59" s="27" t="str">
        <f t="shared" si="8"/>
        <v>taip</v>
      </c>
      <c r="AK59" s="27" t="str">
        <f t="shared" si="9"/>
        <v>taip</v>
      </c>
    </row>
    <row r="60" spans="2:37" s="68" customFormat="1" x14ac:dyDescent="0.2">
      <c r="B60" s="27" t="str">
        <f t="shared" si="11"/>
        <v>KELM-LEADER-19.2-SAVA-3</v>
      </c>
      <c r="C60" s="117" t="str">
        <f t="shared" si="12"/>
        <v>KELM</v>
      </c>
      <c r="D60" s="117" t="str">
        <f>VLOOKUP(C60,Kodai_VVG!$C$4:$C$52,1,FALSE)</f>
        <v>KELM</v>
      </c>
      <c r="E60" s="117" t="str">
        <f>VLOOKUP(B60,Kodai_priem!$D$4:$D$564,1,FALSE)</f>
        <v>Kelm-LEADER-19.2-SAVA-3</v>
      </c>
      <c r="F60" s="119" t="s">
        <v>1072</v>
      </c>
      <c r="G60" s="119" t="s">
        <v>1003</v>
      </c>
      <c r="H60" s="42">
        <v>44407</v>
      </c>
      <c r="I60" s="119" t="s">
        <v>1248</v>
      </c>
      <c r="J60" s="119">
        <v>301236540</v>
      </c>
      <c r="K60" s="119" t="s">
        <v>1258</v>
      </c>
      <c r="L60" s="119" t="s">
        <v>1270</v>
      </c>
      <c r="M60" s="119" t="s">
        <v>1282</v>
      </c>
      <c r="N60" s="120">
        <v>29840.7</v>
      </c>
      <c r="O60" s="121" t="s">
        <v>66</v>
      </c>
      <c r="P60" s="122" t="s">
        <v>70</v>
      </c>
      <c r="Q60" s="119" t="s">
        <v>181</v>
      </c>
      <c r="R60" s="119" t="s">
        <v>67</v>
      </c>
      <c r="S60" s="121" t="str">
        <f t="shared" si="10"/>
        <v>nepildyti</v>
      </c>
      <c r="T60" s="118" t="str">
        <f t="shared" si="10"/>
        <v>nepildyti</v>
      </c>
      <c r="U60" s="119" t="s">
        <v>1097</v>
      </c>
      <c r="V60" s="119">
        <v>65</v>
      </c>
      <c r="W60" s="120">
        <v>29841</v>
      </c>
      <c r="X60" s="157">
        <v>44552</v>
      </c>
      <c r="Y60" s="157">
        <v>44579</v>
      </c>
      <c r="Z60" s="157">
        <v>45282</v>
      </c>
      <c r="AA60" s="119"/>
      <c r="AB60" s="119"/>
      <c r="AC60" s="119"/>
      <c r="AD60" s="119"/>
      <c r="AE60" s="27">
        <f t="shared" si="13"/>
        <v>2021</v>
      </c>
      <c r="AF60" s="27">
        <f t="shared" si="14"/>
        <v>2021</v>
      </c>
      <c r="AG60" s="27">
        <f t="shared" si="15"/>
        <v>2022</v>
      </c>
      <c r="AH60" s="27">
        <f t="shared" si="16"/>
        <v>2023</v>
      </c>
      <c r="AI60" s="27" t="str">
        <f t="shared" si="7"/>
        <v>taip</v>
      </c>
      <c r="AJ60" s="27" t="str">
        <f t="shared" si="8"/>
        <v>taip</v>
      </c>
      <c r="AK60" s="27" t="str">
        <f t="shared" si="9"/>
        <v>taip</v>
      </c>
    </row>
    <row r="61" spans="2:37" s="68" customFormat="1" x14ac:dyDescent="0.2">
      <c r="B61" s="27" t="str">
        <f t="shared" si="11"/>
        <v>KELM-LEADER-19.2-SAVA-8.1</v>
      </c>
      <c r="C61" s="117" t="str">
        <f t="shared" si="12"/>
        <v>KELM</v>
      </c>
      <c r="D61" s="117" t="str">
        <f>VLOOKUP(C61,Kodai_VVG!$C$4:$C$52,1,FALSE)</f>
        <v>KELM</v>
      </c>
      <c r="E61" s="117" t="str">
        <f>VLOOKUP(B61,Kodai_priem!$D$4:$D$564,1,FALSE)</f>
        <v>Kelm-LEADER-19.2-SAVA-8.1</v>
      </c>
      <c r="F61" s="119" t="s">
        <v>1072</v>
      </c>
      <c r="G61" s="119" t="s">
        <v>1013</v>
      </c>
      <c r="H61" s="42">
        <v>44407</v>
      </c>
      <c r="I61" s="119" t="s">
        <v>1249</v>
      </c>
      <c r="J61" s="119">
        <v>305828190</v>
      </c>
      <c r="K61" s="119" t="s">
        <v>1259</v>
      </c>
      <c r="L61" s="119" t="s">
        <v>1271</v>
      </c>
      <c r="M61" s="119" t="s">
        <v>1283</v>
      </c>
      <c r="N61" s="120">
        <v>9738</v>
      </c>
      <c r="O61" s="121" t="s">
        <v>66</v>
      </c>
      <c r="P61" s="122" t="s">
        <v>76</v>
      </c>
      <c r="Q61" s="119" t="s">
        <v>181</v>
      </c>
      <c r="R61" s="119" t="s">
        <v>67</v>
      </c>
      <c r="S61" s="121" t="str">
        <f t="shared" si="10"/>
        <v>nepildyti</v>
      </c>
      <c r="T61" s="118" t="str">
        <f t="shared" si="10"/>
        <v>nepildyti</v>
      </c>
      <c r="U61" s="119" t="s">
        <v>1097</v>
      </c>
      <c r="V61" s="119">
        <v>85</v>
      </c>
      <c r="W61" s="120">
        <v>9738</v>
      </c>
      <c r="X61" s="157">
        <v>44601</v>
      </c>
      <c r="Y61" s="157">
        <v>44601</v>
      </c>
      <c r="Z61" s="157">
        <v>44820</v>
      </c>
      <c r="AA61" s="119"/>
      <c r="AB61" s="119"/>
      <c r="AC61" s="119"/>
      <c r="AD61" s="119"/>
      <c r="AE61" s="27">
        <f t="shared" si="13"/>
        <v>2021</v>
      </c>
      <c r="AF61" s="27">
        <f t="shared" si="14"/>
        <v>2022</v>
      </c>
      <c r="AG61" s="27">
        <f t="shared" si="15"/>
        <v>2022</v>
      </c>
      <c r="AH61" s="27">
        <f t="shared" si="16"/>
        <v>2022</v>
      </c>
      <c r="AI61" s="27" t="str">
        <f t="shared" si="7"/>
        <v>taip</v>
      </c>
      <c r="AJ61" s="27" t="str">
        <f t="shared" si="8"/>
        <v>taip</v>
      </c>
      <c r="AK61" s="27" t="str">
        <f t="shared" si="9"/>
        <v>taip</v>
      </c>
    </row>
    <row r="62" spans="2:37" s="68" customFormat="1" x14ac:dyDescent="0.2">
      <c r="B62" s="27" t="str">
        <f t="shared" si="11"/>
        <v>KELM-LEADER-19.2-SAVA-9</v>
      </c>
      <c r="C62" s="117" t="str">
        <f t="shared" si="12"/>
        <v>KELM</v>
      </c>
      <c r="D62" s="117" t="str">
        <f>VLOOKUP(C62,Kodai_VVG!$C$4:$C$52,1,FALSE)</f>
        <v>KELM</v>
      </c>
      <c r="E62" s="117" t="str">
        <f>VLOOKUP(B62,Kodai_priem!$D$4:$D$564,1,FALSE)</f>
        <v>Kelm-LEADER-19.2-SAVA-9</v>
      </c>
      <c r="F62" s="119" t="s">
        <v>1072</v>
      </c>
      <c r="G62" s="119" t="s">
        <v>1001</v>
      </c>
      <c r="H62" s="42">
        <v>44407</v>
      </c>
      <c r="I62" s="119" t="s">
        <v>1250</v>
      </c>
      <c r="J62" s="119">
        <v>300078087</v>
      </c>
      <c r="K62" s="119" t="s">
        <v>1260</v>
      </c>
      <c r="L62" s="119" t="s">
        <v>1272</v>
      </c>
      <c r="M62" s="119" t="s">
        <v>1284</v>
      </c>
      <c r="N62" s="120">
        <v>4480</v>
      </c>
      <c r="O62" s="121" t="s">
        <v>66</v>
      </c>
      <c r="P62" s="122" t="s">
        <v>76</v>
      </c>
      <c r="Q62" s="119" t="s">
        <v>181</v>
      </c>
      <c r="R62" s="119" t="s">
        <v>98</v>
      </c>
      <c r="S62" s="121" t="str">
        <f t="shared" si="10"/>
        <v>nepildyti</v>
      </c>
      <c r="T62" s="118" t="str">
        <f t="shared" si="10"/>
        <v>nepildyti</v>
      </c>
      <c r="U62" s="119" t="s">
        <v>1097</v>
      </c>
      <c r="V62" s="119">
        <v>65</v>
      </c>
      <c r="W62" s="120">
        <v>4480</v>
      </c>
      <c r="X62" s="157">
        <v>44630</v>
      </c>
      <c r="Y62" s="157">
        <v>44630</v>
      </c>
      <c r="Z62" s="157">
        <v>44826</v>
      </c>
      <c r="AA62" s="119"/>
      <c r="AB62" s="119"/>
      <c r="AC62" s="119"/>
      <c r="AD62" s="119"/>
      <c r="AE62" s="27">
        <f t="shared" si="13"/>
        <v>2021</v>
      </c>
      <c r="AF62" s="27">
        <f t="shared" si="14"/>
        <v>2022</v>
      </c>
      <c r="AG62" s="27">
        <f t="shared" si="15"/>
        <v>2022</v>
      </c>
      <c r="AH62" s="27">
        <f t="shared" si="16"/>
        <v>2022</v>
      </c>
      <c r="AI62" s="27" t="str">
        <f t="shared" si="7"/>
        <v>taip</v>
      </c>
      <c r="AJ62" s="27" t="str">
        <f t="shared" si="8"/>
        <v>taip</v>
      </c>
      <c r="AK62" s="27" t="str">
        <f t="shared" si="9"/>
        <v>taip</v>
      </c>
    </row>
    <row r="63" spans="2:37" s="68" customFormat="1" x14ac:dyDescent="0.2">
      <c r="B63" s="27" t="str">
        <f t="shared" si="11"/>
        <v>KELM-LEADER-19.2-SAVA-9</v>
      </c>
      <c r="C63" s="117" t="str">
        <f t="shared" si="12"/>
        <v>KELM</v>
      </c>
      <c r="D63" s="117" t="str">
        <f>VLOOKUP(C63,Kodai_VVG!$C$4:$C$52,1,FALSE)</f>
        <v>KELM</v>
      </c>
      <c r="E63" s="117" t="str">
        <f>VLOOKUP(B63,Kodai_priem!$D$4:$D$564,1,FALSE)</f>
        <v>Kelm-LEADER-19.2-SAVA-9</v>
      </c>
      <c r="F63" s="119" t="s">
        <v>1072</v>
      </c>
      <c r="G63" s="119" t="s">
        <v>1001</v>
      </c>
      <c r="H63" s="42">
        <v>44407</v>
      </c>
      <c r="I63" s="119" t="s">
        <v>1251</v>
      </c>
      <c r="J63" s="119">
        <v>190092914</v>
      </c>
      <c r="K63" s="119" t="s">
        <v>1261</v>
      </c>
      <c r="L63" s="119" t="s">
        <v>1273</v>
      </c>
      <c r="M63" s="119" t="s">
        <v>1285</v>
      </c>
      <c r="N63" s="120">
        <v>29264</v>
      </c>
      <c r="O63" s="121" t="s">
        <v>66</v>
      </c>
      <c r="P63" s="122" t="s">
        <v>76</v>
      </c>
      <c r="Q63" s="119" t="s">
        <v>181</v>
      </c>
      <c r="R63" s="119" t="s">
        <v>98</v>
      </c>
      <c r="S63" s="121" t="str">
        <f t="shared" si="10"/>
        <v>nepildyti</v>
      </c>
      <c r="T63" s="118" t="str">
        <f t="shared" si="10"/>
        <v>nepildyti</v>
      </c>
      <c r="U63" s="119" t="s">
        <v>1097</v>
      </c>
      <c r="V63" s="119">
        <v>90</v>
      </c>
      <c r="W63" s="120">
        <v>29264</v>
      </c>
      <c r="X63" s="157">
        <v>44656</v>
      </c>
      <c r="Y63" s="157">
        <v>44665</v>
      </c>
      <c r="Z63" s="157">
        <v>45282</v>
      </c>
      <c r="AA63" s="119"/>
      <c r="AB63" s="119"/>
      <c r="AC63" s="119"/>
      <c r="AD63" s="119"/>
      <c r="AE63" s="27">
        <f t="shared" si="13"/>
        <v>2021</v>
      </c>
      <c r="AF63" s="27">
        <f t="shared" si="14"/>
        <v>2022</v>
      </c>
      <c r="AG63" s="27">
        <f t="shared" si="15"/>
        <v>2022</v>
      </c>
      <c r="AH63" s="27">
        <f t="shared" si="16"/>
        <v>2023</v>
      </c>
      <c r="AI63" s="27" t="str">
        <f t="shared" si="7"/>
        <v>taip</v>
      </c>
      <c r="AJ63" s="27" t="str">
        <f t="shared" si="8"/>
        <v>taip</v>
      </c>
      <c r="AK63" s="27" t="str">
        <f t="shared" si="9"/>
        <v>taip</v>
      </c>
    </row>
    <row r="64" spans="2:37" s="68" customFormat="1" x14ac:dyDescent="0.2">
      <c r="B64" s="27" t="str">
        <f t="shared" si="11"/>
        <v>KELM-LEADER-19.2-SAVA-6.1</v>
      </c>
      <c r="C64" s="117" t="str">
        <f t="shared" si="12"/>
        <v>KELM</v>
      </c>
      <c r="D64" s="117" t="str">
        <f>VLOOKUP(C64,Kodai_VVG!$C$4:$C$52,1,FALSE)</f>
        <v>KELM</v>
      </c>
      <c r="E64" s="117" t="str">
        <f>VLOOKUP(B64,Kodai_priem!$D$4:$D$564,1,FALSE)</f>
        <v>Kelm-LEADER-19.2-SAVA-6.1</v>
      </c>
      <c r="F64" s="119" t="s">
        <v>1072</v>
      </c>
      <c r="G64" s="119" t="s">
        <v>1009</v>
      </c>
      <c r="H64" s="42">
        <v>44365</v>
      </c>
      <c r="I64" s="119" t="s">
        <v>1252</v>
      </c>
      <c r="J64" s="119">
        <v>305570690</v>
      </c>
      <c r="K64" s="119" t="s">
        <v>1262</v>
      </c>
      <c r="L64" s="119" t="s">
        <v>1274</v>
      </c>
      <c r="M64" s="119" t="s">
        <v>1286</v>
      </c>
      <c r="N64" s="120">
        <v>34141</v>
      </c>
      <c r="O64" s="121" t="s">
        <v>66</v>
      </c>
      <c r="P64" s="122" t="s">
        <v>75</v>
      </c>
      <c r="Q64" s="119" t="s">
        <v>181</v>
      </c>
      <c r="R64" s="119" t="s">
        <v>99</v>
      </c>
      <c r="S64" s="121" t="str">
        <f t="shared" si="10"/>
        <v>nepildyti</v>
      </c>
      <c r="T64" s="118" t="str">
        <f t="shared" si="10"/>
        <v>nepildyti</v>
      </c>
      <c r="U64" s="119" t="s">
        <v>1097</v>
      </c>
      <c r="V64" s="119">
        <v>50</v>
      </c>
      <c r="W64" s="120">
        <v>34141</v>
      </c>
      <c r="X64" s="157">
        <v>44601</v>
      </c>
      <c r="Y64" s="157">
        <v>44613</v>
      </c>
      <c r="Z64" s="157">
        <v>44797</v>
      </c>
      <c r="AA64" s="119">
        <v>2</v>
      </c>
      <c r="AB64" s="119">
        <v>7</v>
      </c>
      <c r="AC64" s="119">
        <v>2</v>
      </c>
      <c r="AD64" s="119">
        <v>7</v>
      </c>
      <c r="AE64" s="27">
        <f t="shared" si="13"/>
        <v>2021</v>
      </c>
      <c r="AF64" s="27">
        <f t="shared" si="14"/>
        <v>2022</v>
      </c>
      <c r="AG64" s="27">
        <f t="shared" si="15"/>
        <v>2022</v>
      </c>
      <c r="AH64" s="27">
        <f t="shared" si="16"/>
        <v>2022</v>
      </c>
      <c r="AI64" s="27" t="str">
        <f t="shared" si="7"/>
        <v>taip</v>
      </c>
      <c r="AJ64" s="27" t="str">
        <f t="shared" si="8"/>
        <v>taip</v>
      </c>
      <c r="AK64" s="27" t="str">
        <f t="shared" si="9"/>
        <v>taip</v>
      </c>
    </row>
    <row r="65" spans="2:37" s="68" customFormat="1" x14ac:dyDescent="0.2">
      <c r="B65" s="27" t="str">
        <f t="shared" si="11"/>
        <v>KELM-LEADER-19.2-SAVA-6.1</v>
      </c>
      <c r="C65" s="117" t="str">
        <f t="shared" si="12"/>
        <v>KELM</v>
      </c>
      <c r="D65" s="117" t="str">
        <f>VLOOKUP(C65,Kodai_VVG!$C$4:$C$52,1,FALSE)</f>
        <v>KELM</v>
      </c>
      <c r="E65" s="117" t="str">
        <f>VLOOKUP(B65,Kodai_priem!$D$4:$D$564,1,FALSE)</f>
        <v>Kelm-LEADER-19.2-SAVA-6.1</v>
      </c>
      <c r="F65" s="119" t="s">
        <v>1072</v>
      </c>
      <c r="G65" s="119" t="s">
        <v>1009</v>
      </c>
      <c r="H65" s="42">
        <v>44365</v>
      </c>
      <c r="I65" s="119" t="s">
        <v>1253</v>
      </c>
      <c r="J65" s="119">
        <v>305768341</v>
      </c>
      <c r="K65" s="119" t="s">
        <v>1263</v>
      </c>
      <c r="L65" s="119" t="s">
        <v>1275</v>
      </c>
      <c r="M65" s="119" t="s">
        <v>1287</v>
      </c>
      <c r="N65" s="120">
        <v>34141</v>
      </c>
      <c r="O65" s="121" t="s">
        <v>66</v>
      </c>
      <c r="P65" s="122" t="s">
        <v>75</v>
      </c>
      <c r="Q65" s="119" t="s">
        <v>181</v>
      </c>
      <c r="R65" s="119" t="s">
        <v>99</v>
      </c>
      <c r="S65" s="121" t="str">
        <f t="shared" si="10"/>
        <v>nepildyti</v>
      </c>
      <c r="T65" s="118" t="str">
        <f t="shared" si="10"/>
        <v>nepildyti</v>
      </c>
      <c r="U65" s="119" t="s">
        <v>1097</v>
      </c>
      <c r="V65" s="119">
        <v>65</v>
      </c>
      <c r="W65" s="120">
        <v>34141</v>
      </c>
      <c r="X65" s="157">
        <v>44706</v>
      </c>
      <c r="Y65" s="157">
        <v>44718</v>
      </c>
      <c r="Z65" s="157">
        <v>44930</v>
      </c>
      <c r="AA65" s="119">
        <v>1.2</v>
      </c>
      <c r="AB65" s="119">
        <v>1.2</v>
      </c>
      <c r="AC65" s="119">
        <v>1.2</v>
      </c>
      <c r="AD65" s="119">
        <v>1.2</v>
      </c>
      <c r="AE65" s="27">
        <f t="shared" si="13"/>
        <v>2021</v>
      </c>
      <c r="AF65" s="27">
        <f t="shared" si="14"/>
        <v>2022</v>
      </c>
      <c r="AG65" s="27">
        <f t="shared" si="15"/>
        <v>2022</v>
      </c>
      <c r="AH65" s="27">
        <f t="shared" si="16"/>
        <v>2023</v>
      </c>
      <c r="AI65" s="27" t="str">
        <f t="shared" si="7"/>
        <v>taip</v>
      </c>
      <c r="AJ65" s="27" t="str">
        <f t="shared" si="8"/>
        <v>taip</v>
      </c>
      <c r="AK65" s="27" t="str">
        <f t="shared" si="9"/>
        <v>taip</v>
      </c>
    </row>
    <row r="66" spans="2:37" s="68" customFormat="1" x14ac:dyDescent="0.2">
      <c r="B66" s="27" t="str">
        <f t="shared" si="11"/>
        <v>KELM-LEADER-19.2-SAVA-7.1</v>
      </c>
      <c r="C66" s="117" t="str">
        <f t="shared" si="12"/>
        <v>KELM</v>
      </c>
      <c r="D66" s="117" t="str">
        <f>VLOOKUP(C66,Kodai_VVG!$C$4:$C$52,1,FALSE)</f>
        <v>KELM</v>
      </c>
      <c r="E66" s="117" t="str">
        <f>VLOOKUP(B66,Kodai_priem!$D$4:$D$564,1,FALSE)</f>
        <v>Kelm-LEADER-19.2-SAVA-7.1</v>
      </c>
      <c r="F66" s="119" t="s">
        <v>1072</v>
      </c>
      <c r="G66" s="119" t="s">
        <v>1029</v>
      </c>
      <c r="H66" s="42">
        <v>44365</v>
      </c>
      <c r="I66" s="119" t="s">
        <v>1254</v>
      </c>
      <c r="J66" s="119">
        <v>305666692</v>
      </c>
      <c r="K66" s="119" t="s">
        <v>1264</v>
      </c>
      <c r="L66" s="119" t="s">
        <v>1276</v>
      </c>
      <c r="M66" s="119" t="s">
        <v>1288</v>
      </c>
      <c r="N66" s="120">
        <v>52466</v>
      </c>
      <c r="O66" s="121" t="s">
        <v>66</v>
      </c>
      <c r="P66" s="122" t="s">
        <v>76</v>
      </c>
      <c r="Q66" s="119" t="s">
        <v>181</v>
      </c>
      <c r="R66" s="119" t="s">
        <v>67</v>
      </c>
      <c r="S66" s="121" t="str">
        <f t="shared" si="10"/>
        <v>nepildyti</v>
      </c>
      <c r="T66" s="118" t="str">
        <f t="shared" si="10"/>
        <v>nepildyti</v>
      </c>
      <c r="U66" s="119" t="s">
        <v>1097</v>
      </c>
      <c r="V66" s="119">
        <v>70</v>
      </c>
      <c r="W66" s="120">
        <v>52466</v>
      </c>
      <c r="X66" s="157">
        <v>44659</v>
      </c>
      <c r="Y66" s="157">
        <v>44679</v>
      </c>
      <c r="Z66" s="157">
        <v>44851</v>
      </c>
      <c r="AA66" s="119">
        <v>1</v>
      </c>
      <c r="AB66" s="119">
        <v>1</v>
      </c>
      <c r="AC66" s="119">
        <v>1</v>
      </c>
      <c r="AD66" s="119">
        <v>1</v>
      </c>
      <c r="AE66" s="27">
        <f t="shared" si="13"/>
        <v>2021</v>
      </c>
      <c r="AF66" s="27">
        <f t="shared" si="14"/>
        <v>2022</v>
      </c>
      <c r="AG66" s="27">
        <f t="shared" si="15"/>
        <v>2022</v>
      </c>
      <c r="AH66" s="27">
        <f t="shared" si="16"/>
        <v>2022</v>
      </c>
      <c r="AI66" s="27" t="str">
        <f t="shared" si="7"/>
        <v>taip</v>
      </c>
      <c r="AJ66" s="27" t="str">
        <f t="shared" si="8"/>
        <v>taip</v>
      </c>
      <c r="AK66" s="27" t="str">
        <f t="shared" si="9"/>
        <v>taip</v>
      </c>
    </row>
    <row r="67" spans="2:37" s="68" customFormat="1" x14ac:dyDescent="0.2">
      <c r="B67" s="27" t="str">
        <f t="shared" si="11"/>
        <v>KELM-LEADER-19.2-SAVA-7.1</v>
      </c>
      <c r="C67" s="117" t="str">
        <f t="shared" si="12"/>
        <v>KELM</v>
      </c>
      <c r="D67" s="117" t="str">
        <f>VLOOKUP(C67,Kodai_VVG!$C$4:$C$52,1,FALSE)</f>
        <v>KELM</v>
      </c>
      <c r="E67" s="117" t="str">
        <f>VLOOKUP(B67,Kodai_priem!$D$4:$D$564,1,FALSE)</f>
        <v>Kelm-LEADER-19.2-SAVA-7.1</v>
      </c>
      <c r="F67" s="119" t="s">
        <v>1072</v>
      </c>
      <c r="G67" s="119" t="s">
        <v>1029</v>
      </c>
      <c r="H67" s="42">
        <v>44407</v>
      </c>
      <c r="I67" s="119" t="s">
        <v>1139</v>
      </c>
      <c r="J67" s="119">
        <v>305064472</v>
      </c>
      <c r="K67" s="119" t="s">
        <v>1265</v>
      </c>
      <c r="L67" s="119" t="s">
        <v>1277</v>
      </c>
      <c r="M67" s="119" t="s">
        <v>1289</v>
      </c>
      <c r="N67" s="120">
        <v>58520</v>
      </c>
      <c r="O67" s="121" t="s">
        <v>66</v>
      </c>
      <c r="P67" s="122" t="s">
        <v>76</v>
      </c>
      <c r="Q67" s="119" t="s">
        <v>181</v>
      </c>
      <c r="R67" s="119" t="s">
        <v>67</v>
      </c>
      <c r="S67" s="121" t="str">
        <f t="shared" si="10"/>
        <v>nepildyti</v>
      </c>
      <c r="T67" s="118" t="str">
        <f t="shared" si="10"/>
        <v>nepildyti</v>
      </c>
      <c r="U67" s="119" t="s">
        <v>1097</v>
      </c>
      <c r="V67" s="119">
        <v>75</v>
      </c>
      <c r="W67" s="120">
        <v>58520</v>
      </c>
      <c r="X67" s="157">
        <v>44656</v>
      </c>
      <c r="Y67" s="157">
        <v>44665</v>
      </c>
      <c r="Z67" s="157">
        <v>45414</v>
      </c>
      <c r="AA67" s="119">
        <v>1</v>
      </c>
      <c r="AB67" s="119">
        <v>3</v>
      </c>
      <c r="AC67" s="119">
        <v>1</v>
      </c>
      <c r="AD67" s="119">
        <v>3</v>
      </c>
      <c r="AE67" s="27">
        <f t="shared" si="13"/>
        <v>2021</v>
      </c>
      <c r="AF67" s="27">
        <f t="shared" si="14"/>
        <v>2022</v>
      </c>
      <c r="AG67" s="27">
        <f t="shared" si="15"/>
        <v>2022</v>
      </c>
      <c r="AH67" s="27">
        <f t="shared" si="16"/>
        <v>2024</v>
      </c>
      <c r="AI67" s="27" t="str">
        <f t="shared" si="7"/>
        <v>taip</v>
      </c>
      <c r="AJ67" s="27" t="str">
        <f t="shared" si="8"/>
        <v>taip</v>
      </c>
      <c r="AK67" s="27" t="str">
        <f t="shared" si="9"/>
        <v>taip</v>
      </c>
    </row>
    <row r="68" spans="2:37" s="43" customFormat="1" x14ac:dyDescent="0.2">
      <c r="B68" s="27" t="str">
        <f t="shared" si="11"/>
        <v>KELM-LEADER-19.2-SAVA-8.1</v>
      </c>
      <c r="C68" s="117" t="str">
        <f t="shared" si="12"/>
        <v>KELM</v>
      </c>
      <c r="D68" s="117" t="str">
        <f>VLOOKUP(C68,Kodai_VVG!$C$4:$C$52,1,FALSE)</f>
        <v>KELM</v>
      </c>
      <c r="E68" s="117" t="str">
        <f>VLOOKUP(B68,Kodai_priem!$D$4:$D$564,1,FALSE)</f>
        <v>Kelm-LEADER-19.2-SAVA-8.1</v>
      </c>
      <c r="F68" s="119" t="s">
        <v>1072</v>
      </c>
      <c r="G68" s="119" t="s">
        <v>1013</v>
      </c>
      <c r="H68" s="42">
        <v>44407</v>
      </c>
      <c r="I68" s="119" t="s">
        <v>1246</v>
      </c>
      <c r="J68" s="119">
        <v>305446447</v>
      </c>
      <c r="K68" s="119" t="s">
        <v>1266</v>
      </c>
      <c r="L68" s="119" t="s">
        <v>1278</v>
      </c>
      <c r="M68" s="119" t="s">
        <v>1290</v>
      </c>
      <c r="N68" s="120">
        <v>11400</v>
      </c>
      <c r="O68" s="121" t="s">
        <v>66</v>
      </c>
      <c r="P68" s="122" t="s">
        <v>76</v>
      </c>
      <c r="Q68" s="119" t="s">
        <v>181</v>
      </c>
      <c r="R68" s="119" t="s">
        <v>67</v>
      </c>
      <c r="S68" s="121" t="str">
        <f t="shared" si="10"/>
        <v>nepildyti</v>
      </c>
      <c r="T68" s="118" t="str">
        <f t="shared" si="10"/>
        <v>nepildyti</v>
      </c>
      <c r="U68" s="119" t="s">
        <v>1097</v>
      </c>
      <c r="V68" s="119">
        <v>70</v>
      </c>
      <c r="W68" s="120">
        <v>11400</v>
      </c>
      <c r="X68" s="157">
        <v>44656</v>
      </c>
      <c r="Y68" s="157">
        <v>44656</v>
      </c>
      <c r="Z68" s="157">
        <v>44812</v>
      </c>
      <c r="AA68" s="119"/>
      <c r="AB68" s="119"/>
      <c r="AC68" s="119"/>
      <c r="AD68" s="119"/>
      <c r="AE68" s="27">
        <f t="shared" si="13"/>
        <v>2021</v>
      </c>
      <c r="AF68" s="27">
        <f t="shared" si="14"/>
        <v>2022</v>
      </c>
      <c r="AG68" s="27">
        <f t="shared" si="15"/>
        <v>2022</v>
      </c>
      <c r="AH68" s="27">
        <f t="shared" si="16"/>
        <v>2022</v>
      </c>
      <c r="AI68" s="27" t="str">
        <f t="shared" si="7"/>
        <v>taip</v>
      </c>
      <c r="AJ68" s="27" t="str">
        <f t="shared" si="8"/>
        <v>taip</v>
      </c>
      <c r="AK68" s="27" t="str">
        <f t="shared" si="9"/>
        <v>taip</v>
      </c>
    </row>
    <row r="69" spans="2:37" s="43" customFormat="1" x14ac:dyDescent="0.2">
      <c r="B69" s="27" t="str">
        <f t="shared" si="11"/>
        <v>KELM-LEADER-19.2-SAVA-8.1</v>
      </c>
      <c r="C69" s="117" t="str">
        <f t="shared" si="12"/>
        <v>KELM</v>
      </c>
      <c r="D69" s="117" t="str">
        <f>VLOOKUP(C69,Kodai_VVG!$C$4:$C$52,1,FALSE)</f>
        <v>KELM</v>
      </c>
      <c r="E69" s="117" t="str">
        <f>VLOOKUP(B69,Kodai_priem!$D$4:$D$564,1,FALSE)</f>
        <v>Kelm-LEADER-19.2-SAVA-8.1</v>
      </c>
      <c r="F69" s="119" t="s">
        <v>1072</v>
      </c>
      <c r="G69" s="119" t="s">
        <v>1013</v>
      </c>
      <c r="H69" s="42">
        <v>44635</v>
      </c>
      <c r="I69" s="119" t="s">
        <v>1100</v>
      </c>
      <c r="J69" s="119">
        <v>303239396</v>
      </c>
      <c r="K69" s="119" t="s">
        <v>1301</v>
      </c>
      <c r="L69" s="119" t="s">
        <v>1315</v>
      </c>
      <c r="M69" s="119" t="s">
        <v>1329</v>
      </c>
      <c r="N69" s="120">
        <v>4735</v>
      </c>
      <c r="O69" s="121" t="s">
        <v>66</v>
      </c>
      <c r="P69" s="122" t="s">
        <v>76</v>
      </c>
      <c r="Q69" s="119" t="s">
        <v>181</v>
      </c>
      <c r="R69" s="119" t="s">
        <v>67</v>
      </c>
      <c r="S69" s="121" t="str">
        <f t="shared" si="10"/>
        <v>nepildyti</v>
      </c>
      <c r="T69" s="118" t="str">
        <f t="shared" si="10"/>
        <v>nepildyti</v>
      </c>
      <c r="U69" s="119" t="s">
        <v>1097</v>
      </c>
      <c r="V69" s="119">
        <v>75</v>
      </c>
      <c r="W69" s="120">
        <v>4735</v>
      </c>
      <c r="X69" s="157">
        <v>44894</v>
      </c>
      <c r="Y69" s="157">
        <v>44894</v>
      </c>
      <c r="Z69" s="157">
        <v>45212</v>
      </c>
      <c r="AA69" s="119"/>
      <c r="AB69" s="119"/>
      <c r="AC69" s="119"/>
      <c r="AD69" s="119"/>
      <c r="AE69" s="27">
        <f t="shared" si="13"/>
        <v>2022</v>
      </c>
      <c r="AF69" s="27">
        <f t="shared" si="14"/>
        <v>2022</v>
      </c>
      <c r="AG69" s="27">
        <f t="shared" si="15"/>
        <v>2022</v>
      </c>
      <c r="AH69" s="27">
        <f t="shared" si="16"/>
        <v>2023</v>
      </c>
      <c r="AI69" s="27" t="str">
        <f t="shared" si="7"/>
        <v>taip</v>
      </c>
      <c r="AJ69" s="27" t="str">
        <f t="shared" si="8"/>
        <v>taip</v>
      </c>
      <c r="AK69" s="27" t="str">
        <f t="shared" si="9"/>
        <v>taip</v>
      </c>
    </row>
    <row r="70" spans="2:37" s="43" customFormat="1" x14ac:dyDescent="0.2">
      <c r="B70" s="27" t="str">
        <f t="shared" si="11"/>
        <v>KELM-LEADER-19.2-SAVA-8.1</v>
      </c>
      <c r="C70" s="117" t="str">
        <f t="shared" si="12"/>
        <v>KELM</v>
      </c>
      <c r="D70" s="117" t="str">
        <f>VLOOKUP(C70,Kodai_VVG!$C$4:$C$52,1,FALSE)</f>
        <v>KELM</v>
      </c>
      <c r="E70" s="117" t="str">
        <f>VLOOKUP(B70,Kodai_priem!$D$4:$D$564,1,FALSE)</f>
        <v>Kelm-LEADER-19.2-SAVA-8.1</v>
      </c>
      <c r="F70" s="119" t="s">
        <v>1072</v>
      </c>
      <c r="G70" s="119" t="s">
        <v>1013</v>
      </c>
      <c r="H70" s="42">
        <v>44635</v>
      </c>
      <c r="I70" s="119" t="s">
        <v>1291</v>
      </c>
      <c r="J70" s="119">
        <v>300127118</v>
      </c>
      <c r="K70" s="119" t="s">
        <v>1302</v>
      </c>
      <c r="L70" s="119" t="s">
        <v>1316</v>
      </c>
      <c r="M70" s="119" t="s">
        <v>1330</v>
      </c>
      <c r="N70" s="120">
        <v>6604</v>
      </c>
      <c r="O70" s="121" t="s">
        <v>66</v>
      </c>
      <c r="P70" s="122" t="s">
        <v>76</v>
      </c>
      <c r="Q70" s="119" t="s">
        <v>181</v>
      </c>
      <c r="R70" s="119" t="s">
        <v>67</v>
      </c>
      <c r="S70" s="121" t="str">
        <f t="shared" si="10"/>
        <v>nepildyti</v>
      </c>
      <c r="T70" s="118" t="str">
        <f t="shared" si="10"/>
        <v>nepildyti</v>
      </c>
      <c r="U70" s="119" t="s">
        <v>1097</v>
      </c>
      <c r="V70" s="119">
        <v>90</v>
      </c>
      <c r="W70" s="120">
        <v>6604</v>
      </c>
      <c r="X70" s="157">
        <v>44749</v>
      </c>
      <c r="Y70" s="157">
        <v>44749</v>
      </c>
      <c r="Z70" s="157">
        <v>45169</v>
      </c>
      <c r="AA70" s="119"/>
      <c r="AB70" s="119"/>
      <c r="AC70" s="119"/>
      <c r="AD70" s="119"/>
      <c r="AE70" s="27">
        <f t="shared" si="13"/>
        <v>2022</v>
      </c>
      <c r="AF70" s="27">
        <f t="shared" si="14"/>
        <v>2022</v>
      </c>
      <c r="AG70" s="27">
        <f t="shared" si="15"/>
        <v>2022</v>
      </c>
      <c r="AH70" s="27">
        <f t="shared" si="16"/>
        <v>2023</v>
      </c>
      <c r="AI70" s="27" t="str">
        <f t="shared" si="7"/>
        <v>taip</v>
      </c>
      <c r="AJ70" s="27" t="str">
        <f t="shared" si="8"/>
        <v>taip</v>
      </c>
      <c r="AK70" s="27" t="str">
        <f t="shared" si="9"/>
        <v>taip</v>
      </c>
    </row>
    <row r="71" spans="2:37" s="43" customFormat="1" x14ac:dyDescent="0.2">
      <c r="B71" s="27" t="str">
        <f t="shared" si="11"/>
        <v>KELM-LEADER-19.2-SAVA-8.1</v>
      </c>
      <c r="C71" s="117" t="str">
        <f t="shared" si="12"/>
        <v>KELM</v>
      </c>
      <c r="D71" s="117" t="str">
        <f>VLOOKUP(C71,Kodai_VVG!$C$4:$C$52,1,FALSE)</f>
        <v>KELM</v>
      </c>
      <c r="E71" s="117" t="str">
        <f>VLOOKUP(B71,Kodai_priem!$D$4:$D$564,1,FALSE)</f>
        <v>Kelm-LEADER-19.2-SAVA-8.1</v>
      </c>
      <c r="F71" s="119" t="s">
        <v>1072</v>
      </c>
      <c r="G71" s="119" t="s">
        <v>1013</v>
      </c>
      <c r="H71" s="42">
        <v>44635</v>
      </c>
      <c r="I71" s="119" t="s">
        <v>1078</v>
      </c>
      <c r="J71" s="119">
        <v>162758469</v>
      </c>
      <c r="K71" s="119" t="s">
        <v>1303</v>
      </c>
      <c r="L71" s="119" t="s">
        <v>1317</v>
      </c>
      <c r="M71" s="119" t="s">
        <v>1331</v>
      </c>
      <c r="N71" s="120">
        <v>7672</v>
      </c>
      <c r="O71" s="121" t="s">
        <v>66</v>
      </c>
      <c r="P71" s="122" t="s">
        <v>76</v>
      </c>
      <c r="Q71" s="119" t="s">
        <v>181</v>
      </c>
      <c r="R71" s="119" t="s">
        <v>67</v>
      </c>
      <c r="S71" s="121" t="str">
        <f t="shared" si="10"/>
        <v>nepildyti</v>
      </c>
      <c r="T71" s="118" t="str">
        <f t="shared" si="10"/>
        <v>nepildyti</v>
      </c>
      <c r="U71" s="119" t="s">
        <v>1097</v>
      </c>
      <c r="V71" s="119">
        <v>80</v>
      </c>
      <c r="W71" s="120">
        <v>7672</v>
      </c>
      <c r="X71" s="157">
        <v>44749</v>
      </c>
      <c r="Y71" s="157">
        <v>44749</v>
      </c>
      <c r="Z71" s="157">
        <v>45091</v>
      </c>
      <c r="AA71" s="119"/>
      <c r="AB71" s="119"/>
      <c r="AC71" s="119"/>
      <c r="AD71" s="119"/>
      <c r="AE71" s="27">
        <f t="shared" si="13"/>
        <v>2022</v>
      </c>
      <c r="AF71" s="27">
        <f t="shared" si="14"/>
        <v>2022</v>
      </c>
      <c r="AG71" s="27">
        <f t="shared" si="15"/>
        <v>2022</v>
      </c>
      <c r="AH71" s="27">
        <f t="shared" si="16"/>
        <v>2023</v>
      </c>
      <c r="AI71" s="27" t="str">
        <f t="shared" si="7"/>
        <v>taip</v>
      </c>
      <c r="AJ71" s="27" t="str">
        <f t="shared" si="8"/>
        <v>taip</v>
      </c>
      <c r="AK71" s="27" t="str">
        <f t="shared" si="9"/>
        <v>taip</v>
      </c>
    </row>
    <row r="72" spans="2:37" s="43" customFormat="1" x14ac:dyDescent="0.2">
      <c r="B72" s="27" t="str">
        <f t="shared" si="11"/>
        <v>KELM-LEADER-19.2-SAVA-8.1</v>
      </c>
      <c r="C72" s="117" t="str">
        <f t="shared" si="12"/>
        <v>KELM</v>
      </c>
      <c r="D72" s="117" t="str">
        <f>VLOOKUP(C72,Kodai_VVG!$C$4:$C$52,1,FALSE)</f>
        <v>KELM</v>
      </c>
      <c r="E72" s="117" t="str">
        <f>VLOOKUP(B72,Kodai_priem!$D$4:$D$564,1,FALSE)</f>
        <v>Kelm-LEADER-19.2-SAVA-8.1</v>
      </c>
      <c r="F72" s="119" t="s">
        <v>1072</v>
      </c>
      <c r="G72" s="119" t="s">
        <v>1013</v>
      </c>
      <c r="H72" s="42">
        <v>44635</v>
      </c>
      <c r="I72" s="119" t="s">
        <v>1292</v>
      </c>
      <c r="J72" s="119">
        <v>303552487</v>
      </c>
      <c r="K72" s="119" t="s">
        <v>1304</v>
      </c>
      <c r="L72" s="119" t="s">
        <v>1318</v>
      </c>
      <c r="M72" s="119" t="s">
        <v>1332</v>
      </c>
      <c r="N72" s="120">
        <v>6755</v>
      </c>
      <c r="O72" s="121" t="s">
        <v>66</v>
      </c>
      <c r="P72" s="122" t="s">
        <v>76</v>
      </c>
      <c r="Q72" s="119" t="s">
        <v>181</v>
      </c>
      <c r="R72" s="119" t="s">
        <v>67</v>
      </c>
      <c r="S72" s="121" t="str">
        <f t="shared" si="10"/>
        <v>nepildyti</v>
      </c>
      <c r="T72" s="118" t="str">
        <f t="shared" si="10"/>
        <v>nepildyti</v>
      </c>
      <c r="U72" s="119" t="s">
        <v>1097</v>
      </c>
      <c r="V72" s="119">
        <v>90</v>
      </c>
      <c r="W72" s="120">
        <v>6755</v>
      </c>
      <c r="X72" s="157">
        <v>44840</v>
      </c>
      <c r="Y72" s="157">
        <v>44840</v>
      </c>
      <c r="Z72" s="157">
        <v>45149</v>
      </c>
      <c r="AA72" s="119"/>
      <c r="AB72" s="119"/>
      <c r="AC72" s="119"/>
      <c r="AD72" s="119"/>
      <c r="AE72" s="27">
        <f t="shared" si="13"/>
        <v>2022</v>
      </c>
      <c r="AF72" s="27">
        <f t="shared" si="14"/>
        <v>2022</v>
      </c>
      <c r="AG72" s="27">
        <f t="shared" si="15"/>
        <v>2022</v>
      </c>
      <c r="AH72" s="27">
        <f t="shared" si="16"/>
        <v>2023</v>
      </c>
      <c r="AI72" s="27" t="str">
        <f t="shared" si="7"/>
        <v>taip</v>
      </c>
      <c r="AJ72" s="27" t="str">
        <f t="shared" si="8"/>
        <v>taip</v>
      </c>
      <c r="AK72" s="27" t="str">
        <f t="shared" si="9"/>
        <v>taip</v>
      </c>
    </row>
    <row r="73" spans="2:37" s="43" customFormat="1" x14ac:dyDescent="0.2">
      <c r="B73" s="27" t="str">
        <f t="shared" si="11"/>
        <v>KELM-LEADER-19.2-SAVA-9</v>
      </c>
      <c r="C73" s="117" t="str">
        <f t="shared" si="12"/>
        <v>KELM</v>
      </c>
      <c r="D73" s="117" t="str">
        <f>VLOOKUP(C73,Kodai_VVG!$C$4:$C$52,1,FALSE)</f>
        <v>KELM</v>
      </c>
      <c r="E73" s="117" t="str">
        <f>VLOOKUP(B73,Kodai_priem!$D$4:$D$564,1,FALSE)</f>
        <v>Kelm-LEADER-19.2-SAVA-9</v>
      </c>
      <c r="F73" s="119" t="s">
        <v>1072</v>
      </c>
      <c r="G73" s="119" t="s">
        <v>1001</v>
      </c>
      <c r="H73" s="42">
        <v>44635</v>
      </c>
      <c r="I73" s="119" t="s">
        <v>1293</v>
      </c>
      <c r="J73" s="119">
        <v>303145993</v>
      </c>
      <c r="K73" s="119" t="s">
        <v>1305</v>
      </c>
      <c r="L73" s="119" t="s">
        <v>1319</v>
      </c>
      <c r="M73" s="119" t="s">
        <v>1333</v>
      </c>
      <c r="N73" s="120">
        <v>18205</v>
      </c>
      <c r="O73" s="121" t="s">
        <v>66</v>
      </c>
      <c r="P73" s="122" t="s">
        <v>76</v>
      </c>
      <c r="Q73" s="119" t="s">
        <v>181</v>
      </c>
      <c r="R73" s="119" t="s">
        <v>67</v>
      </c>
      <c r="S73" s="121" t="str">
        <f t="shared" si="10"/>
        <v>nepildyti</v>
      </c>
      <c r="T73" s="118" t="str">
        <f t="shared" si="10"/>
        <v>nepildyti</v>
      </c>
      <c r="U73" s="119" t="s">
        <v>1097</v>
      </c>
      <c r="V73" s="119">
        <v>80</v>
      </c>
      <c r="W73" s="120">
        <v>18205</v>
      </c>
      <c r="X73" s="157">
        <v>44769</v>
      </c>
      <c r="Y73" s="157">
        <v>44792</v>
      </c>
      <c r="Z73" s="157">
        <v>45198</v>
      </c>
      <c r="AA73" s="119"/>
      <c r="AB73" s="119"/>
      <c r="AC73" s="119"/>
      <c r="AD73" s="119"/>
      <c r="AE73" s="27">
        <f t="shared" si="13"/>
        <v>2022</v>
      </c>
      <c r="AF73" s="27">
        <f t="shared" si="14"/>
        <v>2022</v>
      </c>
      <c r="AG73" s="27">
        <f t="shared" si="15"/>
        <v>2022</v>
      </c>
      <c r="AH73" s="27">
        <f t="shared" si="16"/>
        <v>2023</v>
      </c>
      <c r="AI73" s="27" t="str">
        <f t="shared" si="7"/>
        <v>taip</v>
      </c>
      <c r="AJ73" s="27" t="str">
        <f t="shared" si="8"/>
        <v>taip</v>
      </c>
      <c r="AK73" s="27" t="str">
        <f t="shared" si="9"/>
        <v>taip</v>
      </c>
    </row>
    <row r="74" spans="2:37" s="43" customFormat="1" x14ac:dyDescent="0.2">
      <c r="B74" s="27" t="str">
        <f t="shared" si="11"/>
        <v>KELM-LEADER-19.2-SAVA-9</v>
      </c>
      <c r="C74" s="117" t="str">
        <f t="shared" si="12"/>
        <v>KELM</v>
      </c>
      <c r="D74" s="117" t="str">
        <f>VLOOKUP(C74,Kodai_VVG!$C$4:$C$52,1,FALSE)</f>
        <v>KELM</v>
      </c>
      <c r="E74" s="117" t="str">
        <f>VLOOKUP(B74,Kodai_priem!$D$4:$D$564,1,FALSE)</f>
        <v>Kelm-LEADER-19.2-SAVA-9</v>
      </c>
      <c r="F74" s="119" t="s">
        <v>1072</v>
      </c>
      <c r="G74" s="119" t="s">
        <v>1001</v>
      </c>
      <c r="H74" s="42">
        <v>44635</v>
      </c>
      <c r="I74" s="119" t="s">
        <v>1291</v>
      </c>
      <c r="J74" s="119">
        <v>300127118</v>
      </c>
      <c r="K74" s="119" t="s">
        <v>1306</v>
      </c>
      <c r="L74" s="119" t="s">
        <v>1320</v>
      </c>
      <c r="M74" s="119" t="s">
        <v>1334</v>
      </c>
      <c r="N74" s="120">
        <v>8778</v>
      </c>
      <c r="O74" s="121" t="s">
        <v>66</v>
      </c>
      <c r="P74" s="122" t="s">
        <v>76</v>
      </c>
      <c r="Q74" s="119" t="s">
        <v>181</v>
      </c>
      <c r="R74" s="119" t="s">
        <v>67</v>
      </c>
      <c r="S74" s="121" t="str">
        <f t="shared" si="10"/>
        <v>nepildyti</v>
      </c>
      <c r="T74" s="118" t="str">
        <f t="shared" si="10"/>
        <v>nepildyti</v>
      </c>
      <c r="U74" s="119" t="s">
        <v>1097</v>
      </c>
      <c r="V74" s="119">
        <v>80</v>
      </c>
      <c r="W74" s="120">
        <v>8778</v>
      </c>
      <c r="X74" s="157">
        <v>44769</v>
      </c>
      <c r="Y74" s="157">
        <v>44769</v>
      </c>
      <c r="Z74" s="157">
        <v>44952</v>
      </c>
      <c r="AA74" s="119"/>
      <c r="AB74" s="119"/>
      <c r="AC74" s="119"/>
      <c r="AD74" s="119"/>
      <c r="AE74" s="27">
        <f t="shared" si="13"/>
        <v>2022</v>
      </c>
      <c r="AF74" s="27">
        <f t="shared" si="14"/>
        <v>2022</v>
      </c>
      <c r="AG74" s="27">
        <f t="shared" si="15"/>
        <v>2022</v>
      </c>
      <c r="AH74" s="27">
        <f t="shared" si="16"/>
        <v>2023</v>
      </c>
      <c r="AI74" s="27" t="str">
        <f t="shared" si="7"/>
        <v>taip</v>
      </c>
      <c r="AJ74" s="27" t="str">
        <f t="shared" si="8"/>
        <v>taip</v>
      </c>
      <c r="AK74" s="27" t="str">
        <f t="shared" si="9"/>
        <v>taip</v>
      </c>
    </row>
    <row r="75" spans="2:37" s="43" customFormat="1" x14ac:dyDescent="0.2">
      <c r="B75" s="27" t="str">
        <f t="shared" si="11"/>
        <v>KELM-LEADER-19.2-SAVA-6.1</v>
      </c>
      <c r="C75" s="117" t="str">
        <f t="shared" si="12"/>
        <v>KELM</v>
      </c>
      <c r="D75" s="117" t="str">
        <f>VLOOKUP(C75,Kodai_VVG!$C$4:$C$52,1,FALSE)</f>
        <v>KELM</v>
      </c>
      <c r="E75" s="117" t="str">
        <f>VLOOKUP(B75,Kodai_priem!$D$4:$D$564,1,FALSE)</f>
        <v>Kelm-LEADER-19.2-SAVA-6.1</v>
      </c>
      <c r="F75" s="119" t="s">
        <v>1072</v>
      </c>
      <c r="G75" s="119" t="s">
        <v>1009</v>
      </c>
      <c r="H75" s="42">
        <v>44634</v>
      </c>
      <c r="I75" s="119" t="s">
        <v>1294</v>
      </c>
      <c r="J75" s="119">
        <v>304719836</v>
      </c>
      <c r="K75" s="119" t="s">
        <v>1307</v>
      </c>
      <c r="L75" s="119" t="s">
        <v>1321</v>
      </c>
      <c r="M75" s="119" t="s">
        <v>1335</v>
      </c>
      <c r="N75" s="120">
        <v>34141</v>
      </c>
      <c r="O75" s="121" t="s">
        <v>66</v>
      </c>
      <c r="P75" s="122" t="s">
        <v>75</v>
      </c>
      <c r="Q75" s="119" t="s">
        <v>181</v>
      </c>
      <c r="R75" s="119" t="s">
        <v>99</v>
      </c>
      <c r="S75" s="121" t="str">
        <f t="shared" si="10"/>
        <v>nepildyti</v>
      </c>
      <c r="T75" s="118" t="str">
        <f t="shared" si="10"/>
        <v>nepildyti</v>
      </c>
      <c r="U75" s="119" t="s">
        <v>1097</v>
      </c>
      <c r="V75" s="119">
        <v>85</v>
      </c>
      <c r="W75" s="120">
        <v>34141</v>
      </c>
      <c r="X75" s="157">
        <v>44769</v>
      </c>
      <c r="Y75" s="157">
        <v>44791</v>
      </c>
      <c r="Z75" s="157">
        <v>45628</v>
      </c>
      <c r="AA75" s="119">
        <v>2</v>
      </c>
      <c r="AB75" s="119">
        <v>7.375</v>
      </c>
      <c r="AC75" s="119">
        <v>2</v>
      </c>
      <c r="AD75" s="119">
        <v>4.09</v>
      </c>
      <c r="AE75" s="27">
        <f t="shared" si="13"/>
        <v>2022</v>
      </c>
      <c r="AF75" s="27">
        <f t="shared" si="14"/>
        <v>2022</v>
      </c>
      <c r="AG75" s="27">
        <f t="shared" si="15"/>
        <v>2022</v>
      </c>
      <c r="AH75" s="27">
        <f t="shared" si="16"/>
        <v>2024</v>
      </c>
      <c r="AI75" s="27" t="str">
        <f t="shared" si="7"/>
        <v>taip</v>
      </c>
      <c r="AJ75" s="27" t="str">
        <f t="shared" si="8"/>
        <v>taip</v>
      </c>
      <c r="AK75" s="27" t="str">
        <f t="shared" si="9"/>
        <v>taip</v>
      </c>
    </row>
    <row r="76" spans="2:37" s="43" customFormat="1" x14ac:dyDescent="0.2">
      <c r="B76" s="27" t="str">
        <f t="shared" si="11"/>
        <v>KELM-LEADER-19.2-SAVA-6.1</v>
      </c>
      <c r="C76" s="117" t="str">
        <f t="shared" si="12"/>
        <v>KELM</v>
      </c>
      <c r="D76" s="117" t="str">
        <f>VLOOKUP(C76,Kodai_VVG!$C$4:$C$52,1,FALSE)</f>
        <v>KELM</v>
      </c>
      <c r="E76" s="117" t="str">
        <f>VLOOKUP(B76,Kodai_priem!$D$4:$D$564,1,FALSE)</f>
        <v>Kelm-LEADER-19.2-SAVA-6.1</v>
      </c>
      <c r="F76" s="119" t="s">
        <v>1072</v>
      </c>
      <c r="G76" s="119" t="s">
        <v>1009</v>
      </c>
      <c r="H76" s="42">
        <v>45000</v>
      </c>
      <c r="I76" s="119" t="s">
        <v>1295</v>
      </c>
      <c r="J76" s="119">
        <v>304958359</v>
      </c>
      <c r="K76" s="119" t="s">
        <v>1308</v>
      </c>
      <c r="L76" s="119" t="s">
        <v>1322</v>
      </c>
      <c r="M76" s="119" t="s">
        <v>1336</v>
      </c>
      <c r="N76" s="120">
        <v>34140</v>
      </c>
      <c r="O76" s="121" t="s">
        <v>66</v>
      </c>
      <c r="P76" s="122" t="s">
        <v>75</v>
      </c>
      <c r="Q76" s="119" t="s">
        <v>181</v>
      </c>
      <c r="R76" s="119" t="s">
        <v>99</v>
      </c>
      <c r="S76" s="121" t="str">
        <f t="shared" ref="S76:T109" si="17">IF($R76="fizinis asmuo","užpildykite","nepildyti")</f>
        <v>nepildyti</v>
      </c>
      <c r="T76" s="118" t="str">
        <f t="shared" si="17"/>
        <v>nepildyti</v>
      </c>
      <c r="U76" s="119" t="s">
        <v>1097</v>
      </c>
      <c r="V76" s="119">
        <v>85</v>
      </c>
      <c r="W76" s="120">
        <v>34140</v>
      </c>
      <c r="X76" s="157">
        <v>44858</v>
      </c>
      <c r="Y76" s="157">
        <v>44876</v>
      </c>
      <c r="Z76" s="157">
        <v>44890</v>
      </c>
      <c r="AA76" s="119">
        <v>2</v>
      </c>
      <c r="AB76" s="119">
        <v>4</v>
      </c>
      <c r="AC76" s="119">
        <v>2</v>
      </c>
      <c r="AD76" s="119">
        <v>4</v>
      </c>
      <c r="AE76" s="27">
        <f t="shared" si="13"/>
        <v>2023</v>
      </c>
      <c r="AF76" s="27">
        <f t="shared" si="14"/>
        <v>2022</v>
      </c>
      <c r="AG76" s="27">
        <f t="shared" si="15"/>
        <v>2022</v>
      </c>
      <c r="AH76" s="27">
        <f t="shared" si="16"/>
        <v>2022</v>
      </c>
      <c r="AI76" s="27" t="str">
        <f t="shared" si="7"/>
        <v>taip</v>
      </c>
      <c r="AJ76" s="27" t="str">
        <f t="shared" si="8"/>
        <v>taip</v>
      </c>
      <c r="AK76" s="27" t="str">
        <f t="shared" si="9"/>
        <v>taip</v>
      </c>
    </row>
    <row r="77" spans="2:37" s="43" customFormat="1" x14ac:dyDescent="0.2">
      <c r="B77" s="27" t="str">
        <f t="shared" si="11"/>
        <v>KELM-LEADER-19.2-SAVA-6.1</v>
      </c>
      <c r="C77" s="117" t="str">
        <f t="shared" si="12"/>
        <v>KELM</v>
      </c>
      <c r="D77" s="117" t="str">
        <f>VLOOKUP(C77,Kodai_VVG!$C$4:$C$52,1,FALSE)</f>
        <v>KELM</v>
      </c>
      <c r="E77" s="117" t="str">
        <f>VLOOKUP(B77,Kodai_priem!$D$4:$D$564,1,FALSE)</f>
        <v>Kelm-LEADER-19.2-SAVA-6.1</v>
      </c>
      <c r="F77" s="119" t="s">
        <v>1072</v>
      </c>
      <c r="G77" s="119" t="s">
        <v>1009</v>
      </c>
      <c r="H77" s="42">
        <v>44999</v>
      </c>
      <c r="I77" s="119" t="s">
        <v>1296</v>
      </c>
      <c r="J77" s="119">
        <v>306035616</v>
      </c>
      <c r="K77" s="119" t="s">
        <v>1309</v>
      </c>
      <c r="L77" s="119" t="s">
        <v>1323</v>
      </c>
      <c r="M77" s="119" t="s">
        <v>1337</v>
      </c>
      <c r="N77" s="120">
        <v>13778</v>
      </c>
      <c r="O77" s="121" t="s">
        <v>66</v>
      </c>
      <c r="P77" s="122" t="s">
        <v>75</v>
      </c>
      <c r="Q77" s="119" t="s">
        <v>181</v>
      </c>
      <c r="R77" s="119" t="s">
        <v>99</v>
      </c>
      <c r="S77" s="121" t="str">
        <f t="shared" si="17"/>
        <v>nepildyti</v>
      </c>
      <c r="T77" s="118" t="str">
        <f t="shared" si="17"/>
        <v>nepildyti</v>
      </c>
      <c r="U77" s="119" t="s">
        <v>1097</v>
      </c>
      <c r="V77" s="119">
        <v>80</v>
      </c>
      <c r="W77" s="120">
        <v>13778</v>
      </c>
      <c r="X77" s="157">
        <v>44769</v>
      </c>
      <c r="Y77" s="157">
        <v>44769</v>
      </c>
      <c r="Z77" s="157">
        <v>45099</v>
      </c>
      <c r="AA77" s="119">
        <v>1</v>
      </c>
      <c r="AB77" s="119">
        <v>1</v>
      </c>
      <c r="AC77" s="119">
        <v>1</v>
      </c>
      <c r="AD77" s="119">
        <v>1</v>
      </c>
      <c r="AE77" s="27">
        <f t="shared" si="13"/>
        <v>2023</v>
      </c>
      <c r="AF77" s="27">
        <f t="shared" si="14"/>
        <v>2022</v>
      </c>
      <c r="AG77" s="27">
        <f t="shared" si="15"/>
        <v>2022</v>
      </c>
      <c r="AH77" s="27">
        <f t="shared" si="16"/>
        <v>2023</v>
      </c>
      <c r="AI77" s="27" t="str">
        <f t="shared" ref="AI77:AI109" si="18">IF(AF77&gt;0,"taip","ne")</f>
        <v>taip</v>
      </c>
      <c r="AJ77" s="27" t="str">
        <f t="shared" ref="AJ77:AJ109" si="19">IF(AG77&gt;0,"taip","ne")</f>
        <v>taip</v>
      </c>
      <c r="AK77" s="27" t="str">
        <f t="shared" ref="AK77:AK109" si="20">IF(AH77&gt;0,"taip","ne")</f>
        <v>taip</v>
      </c>
    </row>
    <row r="78" spans="2:37" s="43" customFormat="1" x14ac:dyDescent="0.2">
      <c r="B78" s="27" t="str">
        <f t="shared" si="11"/>
        <v>KELM-LEADER-19.2-SAVA-6.1</v>
      </c>
      <c r="C78" s="117" t="str">
        <f t="shared" si="12"/>
        <v>KELM</v>
      </c>
      <c r="D78" s="117" t="str">
        <f>VLOOKUP(C78,Kodai_VVG!$C$4:$C$52,1,FALSE)</f>
        <v>KELM</v>
      </c>
      <c r="E78" s="117" t="str">
        <f>VLOOKUP(B78,Kodai_priem!$D$4:$D$564,1,FALSE)</f>
        <v>Kelm-LEADER-19.2-SAVA-6.1</v>
      </c>
      <c r="F78" s="119" t="s">
        <v>1072</v>
      </c>
      <c r="G78" s="119" t="s">
        <v>1009</v>
      </c>
      <c r="H78" s="42">
        <v>44635</v>
      </c>
      <c r="I78" s="119" t="s">
        <v>1297</v>
      </c>
      <c r="J78" s="119">
        <v>39505031111</v>
      </c>
      <c r="K78" s="119" t="s">
        <v>1310</v>
      </c>
      <c r="L78" s="119" t="s">
        <v>1324</v>
      </c>
      <c r="M78" s="119" t="s">
        <v>1338</v>
      </c>
      <c r="N78" s="120">
        <v>26398</v>
      </c>
      <c r="O78" s="121" t="s">
        <v>66</v>
      </c>
      <c r="P78" s="122" t="s">
        <v>75</v>
      </c>
      <c r="Q78" s="119" t="s">
        <v>1244</v>
      </c>
      <c r="R78" s="119" t="s">
        <v>182</v>
      </c>
      <c r="S78" s="121" t="s">
        <v>931</v>
      </c>
      <c r="T78" s="118" t="s">
        <v>101</v>
      </c>
      <c r="U78" s="119" t="s">
        <v>1097</v>
      </c>
      <c r="V78" s="119">
        <v>65</v>
      </c>
      <c r="W78" s="120">
        <v>26398</v>
      </c>
      <c r="X78" s="157">
        <v>44841</v>
      </c>
      <c r="Y78" s="157">
        <v>44851</v>
      </c>
      <c r="Z78" s="157">
        <v>45504</v>
      </c>
      <c r="AA78" s="119">
        <v>2.1</v>
      </c>
      <c r="AB78" s="119">
        <v>2.1</v>
      </c>
      <c r="AC78" s="119">
        <v>2.1</v>
      </c>
      <c r="AD78" s="119">
        <v>2.1</v>
      </c>
      <c r="AE78" s="27">
        <f t="shared" si="13"/>
        <v>2022</v>
      </c>
      <c r="AF78" s="27">
        <f t="shared" si="14"/>
        <v>2022</v>
      </c>
      <c r="AG78" s="27">
        <f t="shared" si="15"/>
        <v>2022</v>
      </c>
      <c r="AH78" s="27">
        <f t="shared" si="16"/>
        <v>2024</v>
      </c>
      <c r="AI78" s="27" t="str">
        <f t="shared" si="18"/>
        <v>taip</v>
      </c>
      <c r="AJ78" s="27" t="str">
        <f t="shared" si="19"/>
        <v>taip</v>
      </c>
      <c r="AK78" s="27" t="str">
        <f t="shared" si="20"/>
        <v>taip</v>
      </c>
    </row>
    <row r="79" spans="2:37" s="43" customFormat="1" x14ac:dyDescent="0.2">
      <c r="B79" s="27" t="str">
        <f t="shared" si="11"/>
        <v>KELM-LEADER-19.2-SAVA-7.1</v>
      </c>
      <c r="C79" s="117" t="str">
        <f t="shared" si="12"/>
        <v>KELM</v>
      </c>
      <c r="D79" s="117" t="str">
        <f>VLOOKUP(C79,Kodai_VVG!$C$4:$C$52,1,FALSE)</f>
        <v>KELM</v>
      </c>
      <c r="E79" s="117" t="str">
        <f>VLOOKUP(B79,Kodai_priem!$D$4:$D$564,1,FALSE)</f>
        <v>Kelm-LEADER-19.2-SAVA-7.1</v>
      </c>
      <c r="F79" s="119" t="s">
        <v>1072</v>
      </c>
      <c r="G79" s="119" t="s">
        <v>1029</v>
      </c>
      <c r="H79" s="42">
        <v>44635</v>
      </c>
      <c r="I79" s="119" t="s">
        <v>1298</v>
      </c>
      <c r="J79" s="119">
        <v>302931897</v>
      </c>
      <c r="K79" s="119" t="s">
        <v>1311</v>
      </c>
      <c r="L79" s="119" t="s">
        <v>1325</v>
      </c>
      <c r="M79" s="119" t="s">
        <v>1339</v>
      </c>
      <c r="N79" s="120">
        <v>57861</v>
      </c>
      <c r="O79" s="121" t="s">
        <v>66</v>
      </c>
      <c r="P79" s="122" t="s">
        <v>76</v>
      </c>
      <c r="Q79" s="119" t="s">
        <v>181</v>
      </c>
      <c r="R79" s="119" t="s">
        <v>67</v>
      </c>
      <c r="S79" s="121" t="str">
        <f t="shared" si="17"/>
        <v>nepildyti</v>
      </c>
      <c r="T79" s="118" t="str">
        <f t="shared" si="17"/>
        <v>nepildyti</v>
      </c>
      <c r="U79" s="119" t="s">
        <v>1097</v>
      </c>
      <c r="V79" s="119">
        <v>75</v>
      </c>
      <c r="W79" s="120">
        <v>57861</v>
      </c>
      <c r="X79" s="157">
        <v>44894</v>
      </c>
      <c r="Y79" s="157">
        <v>44894</v>
      </c>
      <c r="Z79" s="157">
        <v>45488</v>
      </c>
      <c r="AA79" s="119">
        <v>1</v>
      </c>
      <c r="AB79" s="119">
        <v>1</v>
      </c>
      <c r="AC79" s="119">
        <v>1</v>
      </c>
      <c r="AD79" s="119">
        <v>1</v>
      </c>
      <c r="AE79" s="27">
        <f t="shared" si="13"/>
        <v>2022</v>
      </c>
      <c r="AF79" s="27">
        <f t="shared" si="14"/>
        <v>2022</v>
      </c>
      <c r="AG79" s="27">
        <f t="shared" si="15"/>
        <v>2022</v>
      </c>
      <c r="AH79" s="27">
        <f t="shared" si="16"/>
        <v>2024</v>
      </c>
      <c r="AI79" s="27" t="str">
        <f t="shared" si="18"/>
        <v>taip</v>
      </c>
      <c r="AJ79" s="27" t="str">
        <f t="shared" si="19"/>
        <v>taip</v>
      </c>
      <c r="AK79" s="27" t="str">
        <f t="shared" si="20"/>
        <v>taip</v>
      </c>
    </row>
    <row r="80" spans="2:37" s="43" customFormat="1" x14ac:dyDescent="0.2">
      <c r="B80" s="27" t="str">
        <f t="shared" si="11"/>
        <v>KELM-LEADER-19.2-SAVA-6.1</v>
      </c>
      <c r="C80" s="117" t="str">
        <f t="shared" si="12"/>
        <v>KELM</v>
      </c>
      <c r="D80" s="117" t="str">
        <f>VLOOKUP(C80,Kodai_VVG!$C$4:$C$52,1,FALSE)</f>
        <v>KELM</v>
      </c>
      <c r="E80" s="117" t="str">
        <f>VLOOKUP(B80,Kodai_priem!$D$4:$D$564,1,FALSE)</f>
        <v>Kelm-LEADER-19.2-SAVA-6.1</v>
      </c>
      <c r="F80" s="119" t="s">
        <v>1072</v>
      </c>
      <c r="G80" s="119" t="s">
        <v>1009</v>
      </c>
      <c r="H80" s="42">
        <v>44609</v>
      </c>
      <c r="I80" s="119" t="s">
        <v>1299</v>
      </c>
      <c r="J80" s="119">
        <v>39202180937</v>
      </c>
      <c r="K80" s="119" t="s">
        <v>1312</v>
      </c>
      <c r="L80" s="119" t="s">
        <v>1326</v>
      </c>
      <c r="M80" s="119" t="s">
        <v>1340</v>
      </c>
      <c r="N80" s="120">
        <v>22779.26</v>
      </c>
      <c r="O80" s="121" t="s">
        <v>66</v>
      </c>
      <c r="P80" s="122" t="s">
        <v>75</v>
      </c>
      <c r="Q80" s="119" t="s">
        <v>1244</v>
      </c>
      <c r="R80" s="119" t="s">
        <v>182</v>
      </c>
      <c r="S80" s="121" t="s">
        <v>101</v>
      </c>
      <c r="T80" s="118" t="s">
        <v>101</v>
      </c>
      <c r="U80" s="119" t="s">
        <v>1097</v>
      </c>
      <c r="V80" s="119">
        <v>85</v>
      </c>
      <c r="W80" s="120">
        <v>22779</v>
      </c>
      <c r="X80" s="157">
        <v>44769</v>
      </c>
      <c r="Y80" s="157">
        <v>44791</v>
      </c>
      <c r="Z80" s="157">
        <v>45076</v>
      </c>
      <c r="AA80" s="119">
        <v>1</v>
      </c>
      <c r="AB80" s="119">
        <v>2</v>
      </c>
      <c r="AC80" s="119">
        <v>1</v>
      </c>
      <c r="AD80" s="119">
        <v>2</v>
      </c>
      <c r="AE80" s="27">
        <f t="shared" si="13"/>
        <v>2022</v>
      </c>
      <c r="AF80" s="27">
        <f t="shared" si="14"/>
        <v>2022</v>
      </c>
      <c r="AG80" s="27">
        <f t="shared" si="15"/>
        <v>2022</v>
      </c>
      <c r="AH80" s="27">
        <f t="shared" si="16"/>
        <v>2023</v>
      </c>
      <c r="AI80" s="27" t="str">
        <f t="shared" si="18"/>
        <v>taip</v>
      </c>
      <c r="AJ80" s="27" t="str">
        <f t="shared" si="19"/>
        <v>taip</v>
      </c>
      <c r="AK80" s="27" t="str">
        <f t="shared" si="20"/>
        <v>taip</v>
      </c>
    </row>
    <row r="81" spans="2:37" s="43" customFormat="1" x14ac:dyDescent="0.2">
      <c r="B81" s="27" t="str">
        <f t="shared" si="11"/>
        <v>KELM-LEADER-19.2-SAVA-6.1</v>
      </c>
      <c r="C81" s="117" t="str">
        <f t="shared" si="12"/>
        <v>KELM</v>
      </c>
      <c r="D81" s="117" t="str">
        <f>VLOOKUP(C81,Kodai_VVG!$C$4:$C$52,1,FALSE)</f>
        <v>KELM</v>
      </c>
      <c r="E81" s="117" t="str">
        <f>VLOOKUP(B81,Kodai_priem!$D$4:$D$564,1,FALSE)</f>
        <v>Kelm-LEADER-19.2-SAVA-6.1</v>
      </c>
      <c r="F81" s="119" t="s">
        <v>1072</v>
      </c>
      <c r="G81" s="119" t="s">
        <v>1009</v>
      </c>
      <c r="H81" s="42">
        <v>44634</v>
      </c>
      <c r="I81" s="119" t="s">
        <v>1300</v>
      </c>
      <c r="J81" s="119">
        <v>304781688</v>
      </c>
      <c r="K81" s="119" t="s">
        <v>1313</v>
      </c>
      <c r="L81" s="119" t="s">
        <v>1327</v>
      </c>
      <c r="M81" s="119" t="s">
        <v>1341</v>
      </c>
      <c r="N81" s="120">
        <v>29560.76</v>
      </c>
      <c r="O81" s="121" t="s">
        <v>66</v>
      </c>
      <c r="P81" s="122" t="s">
        <v>75</v>
      </c>
      <c r="Q81" s="119" t="s">
        <v>181</v>
      </c>
      <c r="R81" s="119" t="s">
        <v>99</v>
      </c>
      <c r="S81" s="121" t="str">
        <f t="shared" si="17"/>
        <v>nepildyti</v>
      </c>
      <c r="T81" s="118" t="str">
        <f t="shared" si="17"/>
        <v>nepildyti</v>
      </c>
      <c r="U81" s="119" t="s">
        <v>1097</v>
      </c>
      <c r="V81" s="119">
        <v>90</v>
      </c>
      <c r="W81" s="120">
        <v>29561</v>
      </c>
      <c r="X81" s="157">
        <v>44769</v>
      </c>
      <c r="Y81" s="157">
        <v>44791</v>
      </c>
      <c r="Z81" s="157">
        <v>44916</v>
      </c>
      <c r="AA81" s="119">
        <v>2</v>
      </c>
      <c r="AB81" s="119">
        <v>4</v>
      </c>
      <c r="AC81" s="119">
        <v>2</v>
      </c>
      <c r="AD81" s="119">
        <v>4</v>
      </c>
      <c r="AE81" s="27">
        <f t="shared" si="13"/>
        <v>2022</v>
      </c>
      <c r="AF81" s="27">
        <f t="shared" si="14"/>
        <v>2022</v>
      </c>
      <c r="AG81" s="27">
        <f t="shared" si="15"/>
        <v>2022</v>
      </c>
      <c r="AH81" s="27">
        <f t="shared" si="16"/>
        <v>2022</v>
      </c>
      <c r="AI81" s="27" t="str">
        <f t="shared" si="18"/>
        <v>taip</v>
      </c>
      <c r="AJ81" s="27" t="str">
        <f t="shared" si="19"/>
        <v>taip</v>
      </c>
      <c r="AK81" s="27" t="str">
        <f t="shared" si="20"/>
        <v>taip</v>
      </c>
    </row>
    <row r="82" spans="2:37" s="43" customFormat="1" x14ac:dyDescent="0.2">
      <c r="B82" s="27" t="str">
        <f t="shared" si="11"/>
        <v>KELM-LEADER-19.2-SAVA-7.1</v>
      </c>
      <c r="C82" s="117" t="str">
        <f t="shared" si="12"/>
        <v>KELM</v>
      </c>
      <c r="D82" s="117" t="str">
        <f>VLOOKUP(C82,Kodai_VVG!$C$4:$C$52,1,FALSE)</f>
        <v>KELM</v>
      </c>
      <c r="E82" s="117" t="str">
        <f>VLOOKUP(B82,Kodai_priem!$D$4:$D$564,1,FALSE)</f>
        <v>Kelm-LEADER-19.2-SAVA-7.1</v>
      </c>
      <c r="F82" s="119" t="s">
        <v>1072</v>
      </c>
      <c r="G82" s="119" t="s">
        <v>1029</v>
      </c>
      <c r="H82" s="42">
        <v>44635</v>
      </c>
      <c r="I82" s="119" t="s">
        <v>1202</v>
      </c>
      <c r="J82" s="119">
        <v>305672453</v>
      </c>
      <c r="K82" s="119" t="s">
        <v>1314</v>
      </c>
      <c r="L82" s="119" t="s">
        <v>1328</v>
      </c>
      <c r="M82" s="119" t="s">
        <v>1342</v>
      </c>
      <c r="N82" s="120">
        <v>55875.040000000001</v>
      </c>
      <c r="O82" s="121" t="s">
        <v>66</v>
      </c>
      <c r="P82" s="122" t="s">
        <v>76</v>
      </c>
      <c r="Q82" s="119" t="s">
        <v>181</v>
      </c>
      <c r="R82" s="119" t="s">
        <v>67</v>
      </c>
      <c r="S82" s="121" t="str">
        <f t="shared" si="17"/>
        <v>nepildyti</v>
      </c>
      <c r="T82" s="118" t="str">
        <f t="shared" si="17"/>
        <v>nepildyti</v>
      </c>
      <c r="U82" s="119" t="s">
        <v>1097</v>
      </c>
      <c r="V82" s="119">
        <v>60</v>
      </c>
      <c r="W82" s="120">
        <v>55875</v>
      </c>
      <c r="X82" s="157">
        <v>44840</v>
      </c>
      <c r="Y82" s="157">
        <v>44852</v>
      </c>
      <c r="Z82" s="157">
        <v>45289</v>
      </c>
      <c r="AA82" s="119">
        <v>1</v>
      </c>
      <c r="AB82" s="119">
        <v>2</v>
      </c>
      <c r="AC82" s="119">
        <v>1</v>
      </c>
      <c r="AD82" s="119">
        <v>2</v>
      </c>
      <c r="AE82" s="27">
        <f t="shared" si="13"/>
        <v>2022</v>
      </c>
      <c r="AF82" s="27">
        <f t="shared" si="14"/>
        <v>2022</v>
      </c>
      <c r="AG82" s="27">
        <f t="shared" si="15"/>
        <v>2022</v>
      </c>
      <c r="AH82" s="27">
        <f t="shared" si="16"/>
        <v>2023</v>
      </c>
      <c r="AI82" s="27" t="str">
        <f t="shared" si="18"/>
        <v>taip</v>
      </c>
      <c r="AJ82" s="27" t="str">
        <f t="shared" si="19"/>
        <v>taip</v>
      </c>
      <c r="AK82" s="27" t="str">
        <f t="shared" si="20"/>
        <v>taip</v>
      </c>
    </row>
    <row r="83" spans="2:37" s="43" customFormat="1" x14ac:dyDescent="0.2">
      <c r="B83" s="27" t="str">
        <f t="shared" si="11"/>
        <v>KELM-LEADER-19.2-SAVA-8.1</v>
      </c>
      <c r="C83" s="117" t="str">
        <f t="shared" si="12"/>
        <v>KELM</v>
      </c>
      <c r="D83" s="117" t="str">
        <f>VLOOKUP(C83,Kodai_VVG!$C$4:$C$52,1,FALSE)</f>
        <v>KELM</v>
      </c>
      <c r="E83" s="117" t="str">
        <f>VLOOKUP(B83,Kodai_priem!$D$4:$D$564,1,FALSE)</f>
        <v>Kelm-LEADER-19.2-SAVA-8.1</v>
      </c>
      <c r="F83" s="119" t="s">
        <v>1072</v>
      </c>
      <c r="G83" s="119" t="s">
        <v>1013</v>
      </c>
      <c r="H83" s="42">
        <v>45006</v>
      </c>
      <c r="I83" s="119" t="s">
        <v>1166</v>
      </c>
      <c r="J83" s="119">
        <v>302466544</v>
      </c>
      <c r="K83" s="119" t="s">
        <v>1350</v>
      </c>
      <c r="L83" s="119" t="s">
        <v>1365</v>
      </c>
      <c r="M83" s="119" t="s">
        <v>1380</v>
      </c>
      <c r="N83" s="120">
        <v>4507</v>
      </c>
      <c r="O83" s="121" t="s">
        <v>66</v>
      </c>
      <c r="P83" s="122" t="s">
        <v>76</v>
      </c>
      <c r="Q83" s="119" t="s">
        <v>181</v>
      </c>
      <c r="R83" s="119" t="s">
        <v>67</v>
      </c>
      <c r="S83" s="121" t="str">
        <f t="shared" si="17"/>
        <v>nepildyti</v>
      </c>
      <c r="T83" s="118" t="str">
        <f t="shared" si="17"/>
        <v>nepildyti</v>
      </c>
      <c r="U83" s="119" t="s">
        <v>1097</v>
      </c>
      <c r="V83" s="119">
        <v>60</v>
      </c>
      <c r="W83" s="120">
        <v>4507</v>
      </c>
      <c r="X83" s="157">
        <v>45103</v>
      </c>
      <c r="Y83" s="157">
        <v>45107</v>
      </c>
      <c r="Z83" s="157">
        <v>45559</v>
      </c>
      <c r="AA83" s="119"/>
      <c r="AB83" s="119"/>
      <c r="AC83" s="119"/>
      <c r="AD83" s="119"/>
      <c r="AE83" s="27">
        <f t="shared" si="13"/>
        <v>2023</v>
      </c>
      <c r="AF83" s="27">
        <f t="shared" si="14"/>
        <v>2023</v>
      </c>
      <c r="AG83" s="27">
        <f t="shared" si="15"/>
        <v>2023</v>
      </c>
      <c r="AH83" s="27">
        <f t="shared" si="16"/>
        <v>2024</v>
      </c>
      <c r="AI83" s="27" t="str">
        <f t="shared" si="18"/>
        <v>taip</v>
      </c>
      <c r="AJ83" s="27" t="str">
        <f t="shared" si="19"/>
        <v>taip</v>
      </c>
      <c r="AK83" s="27" t="str">
        <f t="shared" si="20"/>
        <v>taip</v>
      </c>
    </row>
    <row r="84" spans="2:37" s="43" customFormat="1" x14ac:dyDescent="0.2">
      <c r="B84" s="27" t="str">
        <f t="shared" si="11"/>
        <v>KELM-LEADER-19.2-SAVA-8.1</v>
      </c>
      <c r="C84" s="117" t="str">
        <f t="shared" si="12"/>
        <v>KELM</v>
      </c>
      <c r="D84" s="117" t="str">
        <f>VLOOKUP(C84,Kodai_VVG!$C$4:$C$52,1,FALSE)</f>
        <v>KELM</v>
      </c>
      <c r="E84" s="117" t="str">
        <f>VLOOKUP(B84,Kodai_priem!$D$4:$D$564,1,FALSE)</f>
        <v>Kelm-LEADER-19.2-SAVA-8.1</v>
      </c>
      <c r="F84" s="119" t="s">
        <v>1072</v>
      </c>
      <c r="G84" s="119" t="s">
        <v>1013</v>
      </c>
      <c r="H84" s="42">
        <v>45006</v>
      </c>
      <c r="I84" s="119" t="s">
        <v>1249</v>
      </c>
      <c r="J84" s="119">
        <v>305828190</v>
      </c>
      <c r="K84" s="119" t="s">
        <v>1351</v>
      </c>
      <c r="L84" s="119" t="s">
        <v>1366</v>
      </c>
      <c r="M84" s="119" t="s">
        <v>1381</v>
      </c>
      <c r="N84" s="120">
        <v>4507</v>
      </c>
      <c r="O84" s="121" t="s">
        <v>66</v>
      </c>
      <c r="P84" s="122" t="s">
        <v>76</v>
      </c>
      <c r="Q84" s="119" t="s">
        <v>181</v>
      </c>
      <c r="R84" s="119" t="s">
        <v>67</v>
      </c>
      <c r="S84" s="121" t="str">
        <f t="shared" si="17"/>
        <v>nepildyti</v>
      </c>
      <c r="T84" s="118" t="str">
        <f t="shared" si="17"/>
        <v>nepildyti</v>
      </c>
      <c r="U84" s="119" t="s">
        <v>1097</v>
      </c>
      <c r="V84" s="119">
        <v>100</v>
      </c>
      <c r="W84" s="120">
        <v>4507</v>
      </c>
      <c r="X84" s="157">
        <v>45104</v>
      </c>
      <c r="Y84" s="157">
        <v>45110</v>
      </c>
      <c r="Z84" s="157">
        <v>45175</v>
      </c>
      <c r="AA84" s="119"/>
      <c r="AB84" s="119"/>
      <c r="AC84" s="119"/>
      <c r="AD84" s="119"/>
      <c r="AE84" s="27">
        <f t="shared" si="13"/>
        <v>2023</v>
      </c>
      <c r="AF84" s="27">
        <f t="shared" si="14"/>
        <v>2023</v>
      </c>
      <c r="AG84" s="27">
        <f t="shared" si="15"/>
        <v>2023</v>
      </c>
      <c r="AH84" s="27">
        <f t="shared" si="16"/>
        <v>2023</v>
      </c>
      <c r="AI84" s="27" t="str">
        <f t="shared" si="18"/>
        <v>taip</v>
      </c>
      <c r="AJ84" s="27" t="str">
        <f t="shared" si="19"/>
        <v>taip</v>
      </c>
      <c r="AK84" s="27" t="str">
        <f t="shared" si="20"/>
        <v>taip</v>
      </c>
    </row>
    <row r="85" spans="2:37" s="43" customFormat="1" x14ac:dyDescent="0.2">
      <c r="B85" s="27" t="str">
        <f t="shared" si="11"/>
        <v>KELM-LEADER-19.2-SAVA-6.1</v>
      </c>
      <c r="C85" s="117" t="str">
        <f t="shared" si="12"/>
        <v>KELM</v>
      </c>
      <c r="D85" s="117" t="str">
        <f>VLOOKUP(C85,Kodai_VVG!$C$4:$C$52,1,FALSE)</f>
        <v>KELM</v>
      </c>
      <c r="E85" s="117" t="str">
        <f>VLOOKUP(B85,Kodai_priem!$D$4:$D$564,1,FALSE)</f>
        <v>Kelm-LEADER-19.2-SAVA-6.1</v>
      </c>
      <c r="F85" s="119" t="s">
        <v>1072</v>
      </c>
      <c r="G85" s="119" t="s">
        <v>1009</v>
      </c>
      <c r="H85" s="42">
        <v>45006</v>
      </c>
      <c r="I85" s="119" t="s">
        <v>1300</v>
      </c>
      <c r="J85" s="119">
        <v>304781688</v>
      </c>
      <c r="K85" s="119" t="s">
        <v>1352</v>
      </c>
      <c r="L85" s="119" t="s">
        <v>1367</v>
      </c>
      <c r="M85" s="119" t="s">
        <v>1382</v>
      </c>
      <c r="N85" s="120">
        <v>19064</v>
      </c>
      <c r="O85" s="121" t="s">
        <v>66</v>
      </c>
      <c r="P85" s="122" t="s">
        <v>75</v>
      </c>
      <c r="Q85" s="119" t="s">
        <v>181</v>
      </c>
      <c r="R85" s="119" t="s">
        <v>99</v>
      </c>
      <c r="S85" s="121" t="str">
        <f t="shared" si="17"/>
        <v>nepildyti</v>
      </c>
      <c r="T85" s="118" t="str">
        <f t="shared" si="17"/>
        <v>nepildyti</v>
      </c>
      <c r="U85" s="119" t="s">
        <v>1097</v>
      </c>
      <c r="V85" s="119">
        <v>75</v>
      </c>
      <c r="W85" s="120">
        <v>19064</v>
      </c>
      <c r="X85" s="157">
        <v>45148</v>
      </c>
      <c r="Y85" s="157">
        <v>45155</v>
      </c>
      <c r="Z85" s="157">
        <v>45191</v>
      </c>
      <c r="AA85" s="119">
        <v>1</v>
      </c>
      <c r="AB85" s="119">
        <v>4</v>
      </c>
      <c r="AC85" s="119">
        <v>1</v>
      </c>
      <c r="AD85" s="119">
        <v>4</v>
      </c>
      <c r="AE85" s="27">
        <f t="shared" si="13"/>
        <v>2023</v>
      </c>
      <c r="AF85" s="27">
        <f t="shared" si="14"/>
        <v>2023</v>
      </c>
      <c r="AG85" s="27">
        <f t="shared" si="15"/>
        <v>2023</v>
      </c>
      <c r="AH85" s="27">
        <f t="shared" si="16"/>
        <v>2023</v>
      </c>
      <c r="AI85" s="27" t="str">
        <f t="shared" si="18"/>
        <v>taip</v>
      </c>
      <c r="AJ85" s="27" t="str">
        <f t="shared" si="19"/>
        <v>taip</v>
      </c>
      <c r="AK85" s="27" t="str">
        <f t="shared" si="20"/>
        <v>taip</v>
      </c>
    </row>
    <row r="86" spans="2:37" s="43" customFormat="1" x14ac:dyDescent="0.2">
      <c r="B86" s="27" t="str">
        <f t="shared" si="11"/>
        <v>KELM-LEADER-19.2-SAVA-6.1</v>
      </c>
      <c r="C86" s="117" t="str">
        <f t="shared" si="12"/>
        <v>KELM</v>
      </c>
      <c r="D86" s="117" t="str">
        <f>VLOOKUP(C86,Kodai_VVG!$C$4:$C$52,1,FALSE)</f>
        <v>KELM</v>
      </c>
      <c r="E86" s="117" t="str">
        <f>VLOOKUP(B86,Kodai_priem!$D$4:$D$564,1,FALSE)</f>
        <v>Kelm-LEADER-19.2-SAVA-6.1</v>
      </c>
      <c r="F86" s="119" t="s">
        <v>1072</v>
      </c>
      <c r="G86" s="119" t="s">
        <v>1009</v>
      </c>
      <c r="H86" s="42">
        <v>45006</v>
      </c>
      <c r="I86" s="119" t="s">
        <v>1343</v>
      </c>
      <c r="J86" s="119">
        <v>304434196</v>
      </c>
      <c r="K86" s="119" t="s">
        <v>1353</v>
      </c>
      <c r="L86" s="119" t="s">
        <v>1368</v>
      </c>
      <c r="M86" s="119" t="s">
        <v>1383</v>
      </c>
      <c r="N86" s="120">
        <v>21918</v>
      </c>
      <c r="O86" s="121" t="s">
        <v>66</v>
      </c>
      <c r="P86" s="122" t="s">
        <v>75</v>
      </c>
      <c r="Q86" s="119" t="s">
        <v>181</v>
      </c>
      <c r="R86" s="119" t="s">
        <v>99</v>
      </c>
      <c r="S86" s="121" t="str">
        <f t="shared" si="17"/>
        <v>nepildyti</v>
      </c>
      <c r="T86" s="118" t="str">
        <f t="shared" si="17"/>
        <v>nepildyti</v>
      </c>
      <c r="U86" s="119" t="s">
        <v>1097</v>
      </c>
      <c r="V86" s="119">
        <v>60</v>
      </c>
      <c r="W86" s="120">
        <v>21918</v>
      </c>
      <c r="X86" s="157">
        <v>45244</v>
      </c>
      <c r="Y86" s="157">
        <v>45254</v>
      </c>
      <c r="Z86" s="157">
        <v>45644</v>
      </c>
      <c r="AA86" s="119">
        <v>2</v>
      </c>
      <c r="AB86" s="119">
        <v>2</v>
      </c>
      <c r="AC86" s="119">
        <v>2</v>
      </c>
      <c r="AD86" s="119">
        <v>2</v>
      </c>
      <c r="AE86" s="27">
        <f t="shared" si="13"/>
        <v>2023</v>
      </c>
      <c r="AF86" s="27">
        <f t="shared" si="14"/>
        <v>2023</v>
      </c>
      <c r="AG86" s="27">
        <f t="shared" si="15"/>
        <v>2023</v>
      </c>
      <c r="AH86" s="27">
        <f t="shared" si="16"/>
        <v>2024</v>
      </c>
      <c r="AI86" s="27" t="str">
        <f t="shared" si="18"/>
        <v>taip</v>
      </c>
      <c r="AJ86" s="27" t="str">
        <f t="shared" si="19"/>
        <v>taip</v>
      </c>
      <c r="AK86" s="27" t="str">
        <f t="shared" si="20"/>
        <v>taip</v>
      </c>
    </row>
    <row r="87" spans="2:37" s="43" customFormat="1" x14ac:dyDescent="0.2">
      <c r="B87" s="27" t="str">
        <f t="shared" si="11"/>
        <v>KELM-LEADER-19.2-SAVA-8.1</v>
      </c>
      <c r="C87" s="117" t="str">
        <f t="shared" si="12"/>
        <v>KELM</v>
      </c>
      <c r="D87" s="117" t="str">
        <f>VLOOKUP(C87,Kodai_VVG!$C$4:$C$52,1,FALSE)</f>
        <v>KELM</v>
      </c>
      <c r="E87" s="117" t="str">
        <f>VLOOKUP(B87,Kodai_priem!$D$4:$D$564,1,FALSE)</f>
        <v>Kelm-LEADER-19.2-SAVA-8.1</v>
      </c>
      <c r="F87" s="119" t="s">
        <v>1072</v>
      </c>
      <c r="G87" s="119" t="s">
        <v>1013</v>
      </c>
      <c r="H87" s="42">
        <v>45006</v>
      </c>
      <c r="I87" s="119" t="s">
        <v>1104</v>
      </c>
      <c r="J87" s="119">
        <v>300077804</v>
      </c>
      <c r="K87" s="119" t="s">
        <v>1354</v>
      </c>
      <c r="L87" s="119" t="s">
        <v>1369</v>
      </c>
      <c r="M87" s="119" t="s">
        <v>1242</v>
      </c>
      <c r="N87" s="120">
        <v>4505</v>
      </c>
      <c r="O87" s="121" t="s">
        <v>66</v>
      </c>
      <c r="P87" s="122" t="s">
        <v>76</v>
      </c>
      <c r="Q87" s="119" t="s">
        <v>181</v>
      </c>
      <c r="R87" s="119" t="s">
        <v>67</v>
      </c>
      <c r="S87" s="121" t="str">
        <f t="shared" si="17"/>
        <v>nepildyti</v>
      </c>
      <c r="T87" s="118" t="str">
        <f t="shared" si="17"/>
        <v>nepildyti</v>
      </c>
      <c r="U87" s="119" t="s">
        <v>1097</v>
      </c>
      <c r="V87" s="119">
        <v>100</v>
      </c>
      <c r="W87" s="120">
        <v>4505</v>
      </c>
      <c r="X87" s="157">
        <v>45078</v>
      </c>
      <c r="Y87" s="157">
        <v>45078</v>
      </c>
      <c r="Z87" s="157">
        <v>45258</v>
      </c>
      <c r="AA87" s="119"/>
      <c r="AB87" s="119"/>
      <c r="AC87" s="119"/>
      <c r="AD87" s="119"/>
      <c r="AE87" s="27">
        <f t="shared" si="13"/>
        <v>2023</v>
      </c>
      <c r="AF87" s="27">
        <f t="shared" si="14"/>
        <v>2023</v>
      </c>
      <c r="AG87" s="27">
        <f t="shared" si="15"/>
        <v>2023</v>
      </c>
      <c r="AH87" s="27">
        <f t="shared" si="16"/>
        <v>2023</v>
      </c>
      <c r="AI87" s="27" t="str">
        <f t="shared" si="18"/>
        <v>taip</v>
      </c>
      <c r="AJ87" s="27" t="str">
        <f t="shared" si="19"/>
        <v>taip</v>
      </c>
      <c r="AK87" s="27" t="str">
        <f t="shared" si="20"/>
        <v>taip</v>
      </c>
    </row>
    <row r="88" spans="2:37" s="43" customFormat="1" x14ac:dyDescent="0.2">
      <c r="B88" s="27" t="str">
        <f t="shared" si="11"/>
        <v>KELM-LEADER-19.2-SAVA-8.1</v>
      </c>
      <c r="C88" s="117" t="str">
        <f t="shared" si="12"/>
        <v>KELM</v>
      </c>
      <c r="D88" s="117" t="str">
        <f>VLOOKUP(C88,Kodai_VVG!$C$4:$C$52,1,FALSE)</f>
        <v>KELM</v>
      </c>
      <c r="E88" s="117" t="str">
        <f>VLOOKUP(B88,Kodai_priem!$D$4:$D$564,1,FALSE)</f>
        <v>Kelm-LEADER-19.2-SAVA-8.1</v>
      </c>
      <c r="F88" s="119" t="s">
        <v>1072</v>
      </c>
      <c r="G88" s="119" t="s">
        <v>1013</v>
      </c>
      <c r="H88" s="42">
        <v>45219</v>
      </c>
      <c r="I88" s="119" t="s">
        <v>1249</v>
      </c>
      <c r="J88" s="119">
        <v>30582819</v>
      </c>
      <c r="K88" s="119" t="s">
        <v>1355</v>
      </c>
      <c r="L88" s="119" t="s">
        <v>1370</v>
      </c>
      <c r="M88" s="119" t="s">
        <v>1381</v>
      </c>
      <c r="N88" s="120">
        <v>4800</v>
      </c>
      <c r="O88" s="121" t="s">
        <v>66</v>
      </c>
      <c r="P88" s="122" t="s">
        <v>76</v>
      </c>
      <c r="Q88" s="119" t="s">
        <v>181</v>
      </c>
      <c r="R88" s="119" t="s">
        <v>67</v>
      </c>
      <c r="S88" s="121" t="str">
        <f t="shared" si="17"/>
        <v>nepildyti</v>
      </c>
      <c r="T88" s="118" t="str">
        <f t="shared" si="17"/>
        <v>nepildyti</v>
      </c>
      <c r="U88" s="119" t="s">
        <v>1097</v>
      </c>
      <c r="V88" s="119">
        <v>60</v>
      </c>
      <c r="W88" s="120">
        <v>4800</v>
      </c>
      <c r="X88" s="157">
        <v>45344</v>
      </c>
      <c r="Y88" s="157">
        <v>45344</v>
      </c>
      <c r="Z88" s="157">
        <v>45565</v>
      </c>
      <c r="AA88" s="119"/>
      <c r="AB88" s="119"/>
      <c r="AC88" s="119"/>
      <c r="AD88" s="119"/>
      <c r="AE88" s="27">
        <f t="shared" si="13"/>
        <v>2023</v>
      </c>
      <c r="AF88" s="27">
        <f t="shared" si="14"/>
        <v>2024</v>
      </c>
      <c r="AG88" s="27">
        <f t="shared" si="15"/>
        <v>2024</v>
      </c>
      <c r="AH88" s="27">
        <f t="shared" si="16"/>
        <v>2024</v>
      </c>
      <c r="AI88" s="27" t="str">
        <f t="shared" si="18"/>
        <v>taip</v>
      </c>
      <c r="AJ88" s="27" t="str">
        <f t="shared" si="19"/>
        <v>taip</v>
      </c>
      <c r="AK88" s="27" t="str">
        <f t="shared" si="20"/>
        <v>taip</v>
      </c>
    </row>
    <row r="89" spans="2:37" s="43" customFormat="1" x14ac:dyDescent="0.2">
      <c r="B89" s="27" t="str">
        <f t="shared" si="11"/>
        <v>KELM-LEADER-19.2-SAVA-8.1</v>
      </c>
      <c r="C89" s="117" t="str">
        <f t="shared" si="12"/>
        <v>KELM</v>
      </c>
      <c r="D89" s="117" t="str">
        <f>VLOOKUP(C89,Kodai_VVG!$C$4:$C$52,1,FALSE)</f>
        <v>KELM</v>
      </c>
      <c r="E89" s="117" t="str">
        <f>VLOOKUP(B89,Kodai_priem!$D$4:$D$564,1,FALSE)</f>
        <v>Kelm-LEADER-19.2-SAVA-8.1</v>
      </c>
      <c r="F89" s="119" t="s">
        <v>1072</v>
      </c>
      <c r="G89" s="119" t="s">
        <v>1013</v>
      </c>
      <c r="H89" s="42">
        <v>45219</v>
      </c>
      <c r="I89" s="119" t="s">
        <v>1344</v>
      </c>
      <c r="J89" s="119">
        <v>302323927</v>
      </c>
      <c r="K89" s="119" t="s">
        <v>1356</v>
      </c>
      <c r="L89" s="119" t="s">
        <v>1371</v>
      </c>
      <c r="M89" s="119" t="s">
        <v>1384</v>
      </c>
      <c r="N89" s="120">
        <v>4969</v>
      </c>
      <c r="O89" s="121" t="s">
        <v>66</v>
      </c>
      <c r="P89" s="122" t="s">
        <v>76</v>
      </c>
      <c r="Q89" s="119" t="s">
        <v>181</v>
      </c>
      <c r="R89" s="119" t="s">
        <v>67</v>
      </c>
      <c r="S89" s="121" t="str">
        <f t="shared" si="17"/>
        <v>nepildyti</v>
      </c>
      <c r="T89" s="118" t="str">
        <f t="shared" si="17"/>
        <v>nepildyti</v>
      </c>
      <c r="U89" s="119" t="s">
        <v>1097</v>
      </c>
      <c r="V89" s="119">
        <v>90</v>
      </c>
      <c r="W89" s="120">
        <v>4969</v>
      </c>
      <c r="X89" s="157">
        <v>45344</v>
      </c>
      <c r="Y89" s="157">
        <v>45344</v>
      </c>
      <c r="Z89" s="157">
        <v>45565</v>
      </c>
      <c r="AA89" s="119"/>
      <c r="AB89" s="119"/>
      <c r="AC89" s="119"/>
      <c r="AD89" s="119"/>
      <c r="AE89" s="27">
        <f t="shared" si="13"/>
        <v>2023</v>
      </c>
      <c r="AF89" s="27">
        <f t="shared" si="14"/>
        <v>2024</v>
      </c>
      <c r="AG89" s="27">
        <f t="shared" si="15"/>
        <v>2024</v>
      </c>
      <c r="AH89" s="27">
        <f t="shared" si="16"/>
        <v>2024</v>
      </c>
      <c r="AI89" s="27" t="str">
        <f t="shared" si="18"/>
        <v>taip</v>
      </c>
      <c r="AJ89" s="27" t="str">
        <f t="shared" si="19"/>
        <v>taip</v>
      </c>
      <c r="AK89" s="27" t="str">
        <f t="shared" si="20"/>
        <v>taip</v>
      </c>
    </row>
    <row r="90" spans="2:37" s="43" customFormat="1" x14ac:dyDescent="0.2">
      <c r="B90" s="27" t="str">
        <f t="shared" si="11"/>
        <v>KELM-LEADER-19.2-SAVA-8.1</v>
      </c>
      <c r="C90" s="117" t="str">
        <f t="shared" si="12"/>
        <v>KELM</v>
      </c>
      <c r="D90" s="117" t="str">
        <f>VLOOKUP(C90,Kodai_VVG!$C$4:$C$52,1,FALSE)</f>
        <v>KELM</v>
      </c>
      <c r="E90" s="117" t="str">
        <f>VLOOKUP(B90,Kodai_priem!$D$4:$D$564,1,FALSE)</f>
        <v>Kelm-LEADER-19.2-SAVA-8.1</v>
      </c>
      <c r="F90" s="119" t="s">
        <v>1072</v>
      </c>
      <c r="G90" s="119" t="s">
        <v>1013</v>
      </c>
      <c r="H90" s="42">
        <v>45217</v>
      </c>
      <c r="I90" s="119" t="s">
        <v>1345</v>
      </c>
      <c r="J90" s="119">
        <v>305446447</v>
      </c>
      <c r="K90" s="119" t="s">
        <v>1357</v>
      </c>
      <c r="L90" s="119" t="s">
        <v>1372</v>
      </c>
      <c r="M90" s="119" t="s">
        <v>1385</v>
      </c>
      <c r="N90" s="120">
        <v>3277</v>
      </c>
      <c r="O90" s="121" t="s">
        <v>66</v>
      </c>
      <c r="P90" s="122" t="s">
        <v>76</v>
      </c>
      <c r="Q90" s="119" t="s">
        <v>181</v>
      </c>
      <c r="R90" s="119" t="s">
        <v>67</v>
      </c>
      <c r="S90" s="121" t="str">
        <f t="shared" si="17"/>
        <v>nepildyti</v>
      </c>
      <c r="T90" s="118" t="str">
        <f t="shared" si="17"/>
        <v>nepildyti</v>
      </c>
      <c r="U90" s="119" t="s">
        <v>1097</v>
      </c>
      <c r="V90" s="119">
        <v>60</v>
      </c>
      <c r="W90" s="120">
        <v>3277</v>
      </c>
      <c r="X90" s="157">
        <v>45398</v>
      </c>
      <c r="Y90" s="157">
        <v>45398</v>
      </c>
      <c r="Z90" s="157">
        <v>45762</v>
      </c>
      <c r="AA90" s="119"/>
      <c r="AB90" s="119"/>
      <c r="AC90" s="119"/>
      <c r="AD90" s="119"/>
      <c r="AE90" s="27">
        <f t="shared" si="13"/>
        <v>2023</v>
      </c>
      <c r="AF90" s="27">
        <f t="shared" si="14"/>
        <v>2024</v>
      </c>
      <c r="AG90" s="27">
        <f t="shared" si="15"/>
        <v>2024</v>
      </c>
      <c r="AH90" s="27">
        <f t="shared" si="16"/>
        <v>2025</v>
      </c>
      <c r="AI90" s="27" t="str">
        <f t="shared" si="18"/>
        <v>taip</v>
      </c>
      <c r="AJ90" s="27" t="str">
        <f t="shared" si="19"/>
        <v>taip</v>
      </c>
      <c r="AK90" s="27" t="str">
        <f t="shared" si="20"/>
        <v>taip</v>
      </c>
    </row>
    <row r="91" spans="2:37" s="43" customFormat="1" x14ac:dyDescent="0.2">
      <c r="B91" s="27" t="str">
        <f t="shared" si="11"/>
        <v>KELM-LEADER-19.2-SAVA-8.1</v>
      </c>
      <c r="C91" s="117" t="str">
        <f t="shared" si="12"/>
        <v>KELM</v>
      </c>
      <c r="D91" s="117" t="str">
        <f>VLOOKUP(C91,Kodai_VVG!$C$4:$C$52,1,FALSE)</f>
        <v>KELM</v>
      </c>
      <c r="E91" s="117" t="str">
        <f>VLOOKUP(B91,Kodai_priem!$D$4:$D$564,1,FALSE)</f>
        <v>Kelm-LEADER-19.2-SAVA-8.1</v>
      </c>
      <c r="F91" s="119" t="s">
        <v>1072</v>
      </c>
      <c r="G91" s="119" t="s">
        <v>1013</v>
      </c>
      <c r="H91" s="42">
        <v>45219</v>
      </c>
      <c r="I91" s="119" t="s">
        <v>1346</v>
      </c>
      <c r="J91" s="119">
        <v>162768381</v>
      </c>
      <c r="K91" s="119" t="s">
        <v>1358</v>
      </c>
      <c r="L91" s="119" t="s">
        <v>1373</v>
      </c>
      <c r="M91" s="119" t="s">
        <v>1386</v>
      </c>
      <c r="N91" s="120">
        <v>4441</v>
      </c>
      <c r="O91" s="121" t="s">
        <v>66</v>
      </c>
      <c r="P91" s="122" t="s">
        <v>76</v>
      </c>
      <c r="Q91" s="119" t="s">
        <v>181</v>
      </c>
      <c r="R91" s="119" t="s">
        <v>98</v>
      </c>
      <c r="S91" s="121" t="str">
        <f t="shared" si="17"/>
        <v>nepildyti</v>
      </c>
      <c r="T91" s="118" t="str">
        <f t="shared" si="17"/>
        <v>nepildyti</v>
      </c>
      <c r="U91" s="119" t="s">
        <v>1097</v>
      </c>
      <c r="V91" s="119">
        <v>60</v>
      </c>
      <c r="W91" s="120">
        <v>4441</v>
      </c>
      <c r="X91" s="157">
        <v>45379</v>
      </c>
      <c r="Y91" s="157">
        <v>45379</v>
      </c>
      <c r="Z91" s="157">
        <v>45545</v>
      </c>
      <c r="AA91" s="119"/>
      <c r="AB91" s="119"/>
      <c r="AC91" s="119"/>
      <c r="AD91" s="119"/>
      <c r="AE91" s="27">
        <f t="shared" si="13"/>
        <v>2023</v>
      </c>
      <c r="AF91" s="27">
        <f t="shared" si="14"/>
        <v>2024</v>
      </c>
      <c r="AG91" s="27">
        <f t="shared" si="15"/>
        <v>2024</v>
      </c>
      <c r="AH91" s="27">
        <f t="shared" si="16"/>
        <v>2024</v>
      </c>
      <c r="AI91" s="27" t="str">
        <f t="shared" si="18"/>
        <v>taip</v>
      </c>
      <c r="AJ91" s="27" t="str">
        <f t="shared" si="19"/>
        <v>taip</v>
      </c>
      <c r="AK91" s="27" t="str">
        <f t="shared" si="20"/>
        <v>taip</v>
      </c>
    </row>
    <row r="92" spans="2:37" s="43" customFormat="1" x14ac:dyDescent="0.2">
      <c r="B92" s="27" t="str">
        <f t="shared" si="11"/>
        <v>KELM-LEADER-19.2-SAVA-6.1</v>
      </c>
      <c r="C92" s="117" t="str">
        <f t="shared" si="12"/>
        <v>KELM</v>
      </c>
      <c r="D92" s="117" t="str">
        <f>VLOOKUP(C92,Kodai_VVG!$C$4:$C$52,1,FALSE)</f>
        <v>KELM</v>
      </c>
      <c r="E92" s="117" t="str">
        <f>VLOOKUP(B92,Kodai_priem!$D$4:$D$564,1,FALSE)</f>
        <v>Kelm-LEADER-19.2-SAVA-6.1</v>
      </c>
      <c r="F92" s="119" t="s">
        <v>1072</v>
      </c>
      <c r="G92" s="119" t="s">
        <v>1009</v>
      </c>
      <c r="H92" s="42">
        <v>45217</v>
      </c>
      <c r="I92" s="119" t="s">
        <v>1347</v>
      </c>
      <c r="J92" s="119">
        <v>48503191322</v>
      </c>
      <c r="K92" s="119" t="s">
        <v>1359</v>
      </c>
      <c r="L92" s="119" t="s">
        <v>1374</v>
      </c>
      <c r="M92" s="119" t="s">
        <v>1387</v>
      </c>
      <c r="N92" s="120">
        <v>23151</v>
      </c>
      <c r="O92" s="121" t="s">
        <v>66</v>
      </c>
      <c r="P92" s="122" t="s">
        <v>75</v>
      </c>
      <c r="Q92" s="119" t="s">
        <v>1244</v>
      </c>
      <c r="R92" s="119" t="s">
        <v>182</v>
      </c>
      <c r="S92" s="121" t="s">
        <v>102</v>
      </c>
      <c r="T92" s="118" t="s">
        <v>101</v>
      </c>
      <c r="U92" s="119" t="s">
        <v>1097</v>
      </c>
      <c r="V92" s="119">
        <v>40</v>
      </c>
      <c r="W92" s="120">
        <v>23151</v>
      </c>
      <c r="X92" s="157">
        <v>45401</v>
      </c>
      <c r="Y92" s="157">
        <v>45415</v>
      </c>
      <c r="Z92" s="157">
        <v>45582</v>
      </c>
      <c r="AA92" s="119">
        <v>1</v>
      </c>
      <c r="AB92" s="119">
        <v>1</v>
      </c>
      <c r="AC92" s="119">
        <v>1</v>
      </c>
      <c r="AD92" s="119">
        <v>1</v>
      </c>
      <c r="AE92" s="27">
        <f t="shared" si="13"/>
        <v>2023</v>
      </c>
      <c r="AF92" s="27">
        <f t="shared" si="14"/>
        <v>2024</v>
      </c>
      <c r="AG92" s="27">
        <f t="shared" si="15"/>
        <v>2024</v>
      </c>
      <c r="AH92" s="27">
        <f t="shared" si="16"/>
        <v>2024</v>
      </c>
      <c r="AI92" s="27" t="str">
        <f t="shared" si="18"/>
        <v>taip</v>
      </c>
      <c r="AJ92" s="27" t="str">
        <f t="shared" si="19"/>
        <v>taip</v>
      </c>
      <c r="AK92" s="27" t="str">
        <f t="shared" si="20"/>
        <v>taip</v>
      </c>
    </row>
    <row r="93" spans="2:37" s="43" customFormat="1" x14ac:dyDescent="0.2">
      <c r="B93" s="27" t="str">
        <f t="shared" si="11"/>
        <v>KELM-LEADER-19.2-SAVA-8.1</v>
      </c>
      <c r="C93" s="117" t="str">
        <f t="shared" si="12"/>
        <v>KELM</v>
      </c>
      <c r="D93" s="117" t="str">
        <f>VLOOKUP(C93,Kodai_VVG!$C$4:$C$52,1,FALSE)</f>
        <v>KELM</v>
      </c>
      <c r="E93" s="117" t="str">
        <f>VLOOKUP(B93,Kodai_priem!$D$4:$D$564,1,FALSE)</f>
        <v>Kelm-LEADER-19.2-SAVA-8.1</v>
      </c>
      <c r="F93" s="119" t="s">
        <v>1072</v>
      </c>
      <c r="G93" s="119" t="s">
        <v>1013</v>
      </c>
      <c r="H93" s="42">
        <v>45219</v>
      </c>
      <c r="I93" s="119" t="s">
        <v>1100</v>
      </c>
      <c r="J93" s="119">
        <v>303239396</v>
      </c>
      <c r="K93" s="119" t="s">
        <v>1360</v>
      </c>
      <c r="L93" s="119" t="s">
        <v>1375</v>
      </c>
      <c r="M93" s="119" t="s">
        <v>1388</v>
      </c>
      <c r="N93" s="120">
        <v>4361</v>
      </c>
      <c r="O93" s="121" t="s">
        <v>66</v>
      </c>
      <c r="P93" s="122" t="s">
        <v>76</v>
      </c>
      <c r="Q93" s="119" t="s">
        <v>181</v>
      </c>
      <c r="R93" s="119" t="s">
        <v>67</v>
      </c>
      <c r="S93" s="121" t="str">
        <f t="shared" si="17"/>
        <v>nepildyti</v>
      </c>
      <c r="T93" s="118" t="str">
        <f t="shared" si="17"/>
        <v>nepildyti</v>
      </c>
      <c r="U93" s="119" t="s">
        <v>1097</v>
      </c>
      <c r="V93" s="119">
        <v>70</v>
      </c>
      <c r="W93" s="120">
        <v>4361</v>
      </c>
      <c r="X93" s="157">
        <v>45379</v>
      </c>
      <c r="Y93" s="157">
        <v>45379</v>
      </c>
      <c r="Z93" s="157">
        <v>45645</v>
      </c>
      <c r="AA93" s="119"/>
      <c r="AB93" s="119"/>
      <c r="AC93" s="119"/>
      <c r="AD93" s="119"/>
      <c r="AE93" s="27">
        <f t="shared" si="13"/>
        <v>2023</v>
      </c>
      <c r="AF93" s="27">
        <f t="shared" si="14"/>
        <v>2024</v>
      </c>
      <c r="AG93" s="27">
        <f t="shared" si="15"/>
        <v>2024</v>
      </c>
      <c r="AH93" s="27">
        <f t="shared" si="16"/>
        <v>2024</v>
      </c>
      <c r="AI93" s="27" t="str">
        <f t="shared" si="18"/>
        <v>taip</v>
      </c>
      <c r="AJ93" s="27" t="str">
        <f t="shared" si="19"/>
        <v>taip</v>
      </c>
      <c r="AK93" s="27" t="str">
        <f t="shared" si="20"/>
        <v>taip</v>
      </c>
    </row>
    <row r="94" spans="2:37" s="43" customFormat="1" x14ac:dyDescent="0.2">
      <c r="B94" s="27" t="str">
        <f t="shared" si="11"/>
        <v>KELM-LEADER-19.2-SAVA-6.1</v>
      </c>
      <c r="C94" s="117" t="str">
        <f t="shared" si="12"/>
        <v>KELM</v>
      </c>
      <c r="D94" s="117" t="str">
        <f>VLOOKUP(C94,Kodai_VVG!$C$4:$C$52,1,FALSE)</f>
        <v>KELM</v>
      </c>
      <c r="E94" s="117" t="str">
        <f>VLOOKUP(B94,Kodai_priem!$D$4:$D$564,1,FALSE)</f>
        <v>Kelm-LEADER-19.2-SAVA-6.1</v>
      </c>
      <c r="F94" s="119" t="s">
        <v>1072</v>
      </c>
      <c r="G94" s="119" t="s">
        <v>1009</v>
      </c>
      <c r="H94" s="42">
        <v>45218</v>
      </c>
      <c r="I94" s="119" t="s">
        <v>1348</v>
      </c>
      <c r="J94" s="119">
        <v>306414299</v>
      </c>
      <c r="K94" s="119" t="s">
        <v>1361</v>
      </c>
      <c r="L94" s="119" t="s">
        <v>1376</v>
      </c>
      <c r="M94" s="119" t="s">
        <v>1389</v>
      </c>
      <c r="N94" s="120">
        <v>23070</v>
      </c>
      <c r="O94" s="121" t="s">
        <v>66</v>
      </c>
      <c r="P94" s="122" t="s">
        <v>75</v>
      </c>
      <c r="Q94" s="119" t="s">
        <v>181</v>
      </c>
      <c r="R94" s="119" t="s">
        <v>99</v>
      </c>
      <c r="S94" s="121" t="str">
        <f t="shared" si="17"/>
        <v>nepildyti</v>
      </c>
      <c r="T94" s="118" t="str">
        <f t="shared" si="17"/>
        <v>nepildyti</v>
      </c>
      <c r="U94" s="119" t="s">
        <v>1097</v>
      </c>
      <c r="V94" s="119">
        <v>50</v>
      </c>
      <c r="W94" s="120">
        <v>23070</v>
      </c>
      <c r="X94" s="157">
        <v>45344</v>
      </c>
      <c r="Y94" s="157">
        <v>45356</v>
      </c>
      <c r="Z94" s="157">
        <v>45644</v>
      </c>
      <c r="AA94" s="119">
        <v>1</v>
      </c>
      <c r="AB94" s="119">
        <v>1</v>
      </c>
      <c r="AC94" s="119">
        <v>1</v>
      </c>
      <c r="AD94" s="119">
        <v>1</v>
      </c>
      <c r="AE94" s="27">
        <f t="shared" si="13"/>
        <v>2023</v>
      </c>
      <c r="AF94" s="27">
        <f t="shared" si="14"/>
        <v>2024</v>
      </c>
      <c r="AG94" s="27">
        <f t="shared" si="15"/>
        <v>2024</v>
      </c>
      <c r="AH94" s="27">
        <f t="shared" si="16"/>
        <v>2024</v>
      </c>
      <c r="AI94" s="27" t="str">
        <f t="shared" si="18"/>
        <v>taip</v>
      </c>
      <c r="AJ94" s="27" t="str">
        <f t="shared" si="19"/>
        <v>taip</v>
      </c>
      <c r="AK94" s="27" t="str">
        <f t="shared" si="20"/>
        <v>taip</v>
      </c>
    </row>
    <row r="95" spans="2:37" s="43" customFormat="1" x14ac:dyDescent="0.2">
      <c r="B95" s="27" t="str">
        <f t="shared" si="11"/>
        <v>KELM-LEADER-19.2-SAVA-6.1</v>
      </c>
      <c r="C95" s="117" t="str">
        <f t="shared" si="12"/>
        <v>KELM</v>
      </c>
      <c r="D95" s="117" t="str">
        <f>VLOOKUP(C95,Kodai_VVG!$C$4:$C$52,1,FALSE)</f>
        <v>KELM</v>
      </c>
      <c r="E95" s="117" t="str">
        <f>VLOOKUP(B95,Kodai_priem!$D$4:$D$564,1,FALSE)</f>
        <v>Kelm-LEADER-19.2-SAVA-6.1</v>
      </c>
      <c r="F95" s="119" t="s">
        <v>1072</v>
      </c>
      <c r="G95" s="119" t="s">
        <v>1009</v>
      </c>
      <c r="H95" s="42">
        <v>45219</v>
      </c>
      <c r="I95" s="119" t="s">
        <v>1300</v>
      </c>
      <c r="J95" s="119">
        <v>304781688</v>
      </c>
      <c r="K95" s="119" t="s">
        <v>1362</v>
      </c>
      <c r="L95" s="119" t="s">
        <v>1377</v>
      </c>
      <c r="M95" s="119" t="s">
        <v>1390</v>
      </c>
      <c r="N95" s="120">
        <v>25000</v>
      </c>
      <c r="O95" s="121" t="s">
        <v>66</v>
      </c>
      <c r="P95" s="122" t="s">
        <v>75</v>
      </c>
      <c r="Q95" s="119" t="s">
        <v>181</v>
      </c>
      <c r="R95" s="119" t="s">
        <v>99</v>
      </c>
      <c r="S95" s="121" t="str">
        <f t="shared" si="17"/>
        <v>nepildyti</v>
      </c>
      <c r="T95" s="118" t="str">
        <f t="shared" si="17"/>
        <v>nepildyti</v>
      </c>
      <c r="U95" s="119" t="s">
        <v>1097</v>
      </c>
      <c r="V95" s="119">
        <v>75</v>
      </c>
      <c r="W95" s="120">
        <v>25000</v>
      </c>
      <c r="X95" s="157">
        <v>45348</v>
      </c>
      <c r="Y95" s="157">
        <v>45646</v>
      </c>
      <c r="Z95" s="157">
        <v>45513</v>
      </c>
      <c r="AA95" s="119">
        <v>1</v>
      </c>
      <c r="AB95" s="119">
        <v>7</v>
      </c>
      <c r="AC95" s="119">
        <v>1</v>
      </c>
      <c r="AD95" s="119">
        <v>7</v>
      </c>
      <c r="AE95" s="27">
        <f t="shared" si="13"/>
        <v>2023</v>
      </c>
      <c r="AF95" s="27">
        <f t="shared" si="14"/>
        <v>2024</v>
      </c>
      <c r="AG95" s="27">
        <f t="shared" si="15"/>
        <v>2024</v>
      </c>
      <c r="AH95" s="27">
        <f t="shared" si="16"/>
        <v>2024</v>
      </c>
      <c r="AI95" s="27" t="str">
        <f t="shared" si="18"/>
        <v>taip</v>
      </c>
      <c r="AJ95" s="27" t="str">
        <f t="shared" si="19"/>
        <v>taip</v>
      </c>
      <c r="AK95" s="27" t="str">
        <f t="shared" si="20"/>
        <v>taip</v>
      </c>
    </row>
    <row r="96" spans="2:37" s="43" customFormat="1" x14ac:dyDescent="0.2">
      <c r="B96" s="27" t="str">
        <f t="shared" si="11"/>
        <v>KELM-LEADER-19.2-SAVA-6.1</v>
      </c>
      <c r="C96" s="117" t="str">
        <f t="shared" si="12"/>
        <v>KELM</v>
      </c>
      <c r="D96" s="117" t="str">
        <f>VLOOKUP(C96,Kodai_VVG!$C$4:$C$52,1,FALSE)</f>
        <v>KELM</v>
      </c>
      <c r="E96" s="117" t="str">
        <f>VLOOKUP(B96,Kodai_priem!$D$4:$D$564,1,FALSE)</f>
        <v>Kelm-LEADER-19.2-SAVA-6.1</v>
      </c>
      <c r="F96" s="119" t="s">
        <v>1072</v>
      </c>
      <c r="G96" s="119" t="s">
        <v>1009</v>
      </c>
      <c r="H96" s="42">
        <v>45212</v>
      </c>
      <c r="I96" s="119" t="s">
        <v>1349</v>
      </c>
      <c r="J96" s="119">
        <v>38302231253</v>
      </c>
      <c r="K96" s="119" t="s">
        <v>1363</v>
      </c>
      <c r="L96" s="119" t="s">
        <v>1378</v>
      </c>
      <c r="M96" s="119" t="s">
        <v>1391</v>
      </c>
      <c r="N96" s="120">
        <v>17240</v>
      </c>
      <c r="O96" s="121" t="s">
        <v>66</v>
      </c>
      <c r="P96" s="122" t="s">
        <v>75</v>
      </c>
      <c r="Q96" s="119" t="s">
        <v>1244</v>
      </c>
      <c r="R96" s="119" t="s">
        <v>182</v>
      </c>
      <c r="S96" s="121" t="s">
        <v>1440</v>
      </c>
      <c r="T96" s="118" t="s">
        <v>1439</v>
      </c>
      <c r="U96" s="119" t="s">
        <v>1097</v>
      </c>
      <c r="V96" s="119">
        <v>65</v>
      </c>
      <c r="W96" s="120">
        <v>17240</v>
      </c>
      <c r="X96" s="157">
        <v>45328</v>
      </c>
      <c r="Y96" s="157">
        <v>45337</v>
      </c>
      <c r="Z96" s="157">
        <v>45534</v>
      </c>
      <c r="AA96" s="119">
        <v>1</v>
      </c>
      <c r="AB96" s="119">
        <v>2</v>
      </c>
      <c r="AC96" s="119">
        <v>1</v>
      </c>
      <c r="AD96" s="119">
        <v>2</v>
      </c>
      <c r="AE96" s="27">
        <f t="shared" si="13"/>
        <v>2023</v>
      </c>
      <c r="AF96" s="27">
        <f t="shared" si="14"/>
        <v>2024</v>
      </c>
      <c r="AG96" s="27">
        <f t="shared" si="15"/>
        <v>2024</v>
      </c>
      <c r="AH96" s="27">
        <f t="shared" si="16"/>
        <v>2024</v>
      </c>
      <c r="AI96" s="27" t="str">
        <f t="shared" si="18"/>
        <v>taip</v>
      </c>
      <c r="AJ96" s="27" t="str">
        <f t="shared" si="19"/>
        <v>taip</v>
      </c>
      <c r="AK96" s="27" t="str">
        <f t="shared" si="20"/>
        <v>taip</v>
      </c>
    </row>
    <row r="97" spans="2:38" s="43" customFormat="1" x14ac:dyDescent="0.2">
      <c r="B97" s="27" t="str">
        <f t="shared" si="11"/>
        <v>KELM-LEADER-19.2-SAVA-8.1</v>
      </c>
      <c r="C97" s="117" t="str">
        <f t="shared" si="12"/>
        <v>KELM</v>
      </c>
      <c r="D97" s="117" t="str">
        <f>VLOOKUP(C97,Kodai_VVG!$C$4:$C$52,1,FALSE)</f>
        <v>KELM</v>
      </c>
      <c r="E97" s="117" t="str">
        <f>VLOOKUP(B97,Kodai_priem!$D$4:$D$564,1,FALSE)</f>
        <v>Kelm-LEADER-19.2-SAVA-8.1</v>
      </c>
      <c r="F97" s="119" t="s">
        <v>1072</v>
      </c>
      <c r="G97" s="119" t="s">
        <v>1013</v>
      </c>
      <c r="H97" s="42">
        <v>45219</v>
      </c>
      <c r="I97" s="119" t="s">
        <v>1140</v>
      </c>
      <c r="J97" s="119">
        <v>38302231253</v>
      </c>
      <c r="K97" s="119" t="s">
        <v>1364</v>
      </c>
      <c r="L97" s="119" t="s">
        <v>1379</v>
      </c>
      <c r="M97" s="119" t="s">
        <v>1392</v>
      </c>
      <c r="N97" s="120">
        <v>5000</v>
      </c>
      <c r="O97" s="121" t="s">
        <v>66</v>
      </c>
      <c r="P97" s="122" t="s">
        <v>76</v>
      </c>
      <c r="Q97" s="119" t="s">
        <v>181</v>
      </c>
      <c r="R97" s="119" t="s">
        <v>67</v>
      </c>
      <c r="S97" s="121" t="str">
        <f t="shared" si="17"/>
        <v>nepildyti</v>
      </c>
      <c r="T97" s="118" t="str">
        <f t="shared" si="17"/>
        <v>nepildyti</v>
      </c>
      <c r="U97" s="119" t="s">
        <v>1097</v>
      </c>
      <c r="V97" s="119">
        <v>90</v>
      </c>
      <c r="W97" s="120">
        <v>5000</v>
      </c>
      <c r="X97" s="157">
        <v>45344</v>
      </c>
      <c r="Y97" s="157">
        <v>45344</v>
      </c>
      <c r="Z97" s="157">
        <v>45665</v>
      </c>
      <c r="AA97" s="119"/>
      <c r="AB97" s="119"/>
      <c r="AC97" s="119"/>
      <c r="AD97" s="119"/>
      <c r="AE97" s="27">
        <f t="shared" si="13"/>
        <v>2023</v>
      </c>
      <c r="AF97" s="27">
        <f t="shared" si="14"/>
        <v>2024</v>
      </c>
      <c r="AG97" s="27">
        <f t="shared" si="15"/>
        <v>2024</v>
      </c>
      <c r="AH97" s="27">
        <f t="shared" si="16"/>
        <v>2025</v>
      </c>
      <c r="AI97" s="27" t="str">
        <f t="shared" si="18"/>
        <v>taip</v>
      </c>
      <c r="AJ97" s="27" t="str">
        <f t="shared" si="19"/>
        <v>taip</v>
      </c>
      <c r="AK97" s="27" t="str">
        <f t="shared" si="20"/>
        <v>taip</v>
      </c>
    </row>
    <row r="98" spans="2:38" s="43" customFormat="1" x14ac:dyDescent="0.2">
      <c r="B98" s="27" t="str">
        <f t="shared" si="11"/>
        <v>KELM-LEADER-19.2-SAVA-6.1</v>
      </c>
      <c r="C98" s="117" t="str">
        <f t="shared" si="12"/>
        <v>KELM</v>
      </c>
      <c r="D98" s="117" t="str">
        <f>VLOOKUP(C98,Kodai_VVG!$C$4:$C$52,1,FALSE)</f>
        <v>KELM</v>
      </c>
      <c r="E98" s="117" t="str">
        <f>VLOOKUP(B98,Kodai_priem!$D$4:$D$564,1,FALSE)</f>
        <v>Kelm-LEADER-19.2-SAVA-6.1</v>
      </c>
      <c r="F98" s="119" t="s">
        <v>1072</v>
      </c>
      <c r="G98" s="119" t="s">
        <v>1009</v>
      </c>
      <c r="H98" s="42">
        <v>45373</v>
      </c>
      <c r="I98" s="119" t="s">
        <v>1429</v>
      </c>
      <c r="J98" s="119">
        <v>50102285310</v>
      </c>
      <c r="K98" s="119" t="s">
        <v>1405</v>
      </c>
      <c r="L98" s="119" t="s">
        <v>1406</v>
      </c>
      <c r="M98" s="119" t="s">
        <v>1393</v>
      </c>
      <c r="N98" s="120">
        <v>23000</v>
      </c>
      <c r="O98" s="121" t="s">
        <v>66</v>
      </c>
      <c r="P98" s="122" t="s">
        <v>75</v>
      </c>
      <c r="Q98" s="119" t="s">
        <v>1244</v>
      </c>
      <c r="R98" s="119" t="s">
        <v>182</v>
      </c>
      <c r="S98" s="121" t="s">
        <v>931</v>
      </c>
      <c r="T98" s="118" t="s">
        <v>101</v>
      </c>
      <c r="U98" s="119" t="s">
        <v>1097</v>
      </c>
      <c r="V98" s="119">
        <v>50</v>
      </c>
      <c r="W98" s="120">
        <v>23000</v>
      </c>
      <c r="X98" s="157">
        <v>45542</v>
      </c>
      <c r="Y98" s="157">
        <v>45562</v>
      </c>
      <c r="Z98" s="157">
        <v>45583</v>
      </c>
      <c r="AA98" s="119">
        <v>1</v>
      </c>
      <c r="AB98" s="119">
        <v>1</v>
      </c>
      <c r="AC98" s="119">
        <v>1</v>
      </c>
      <c r="AD98" s="119">
        <v>1</v>
      </c>
      <c r="AE98" s="27">
        <f t="shared" si="13"/>
        <v>2024</v>
      </c>
      <c r="AF98" s="27">
        <f t="shared" si="14"/>
        <v>2024</v>
      </c>
      <c r="AG98" s="27">
        <f t="shared" si="15"/>
        <v>2024</v>
      </c>
      <c r="AH98" s="27">
        <f t="shared" si="16"/>
        <v>2024</v>
      </c>
      <c r="AI98" s="27" t="str">
        <f t="shared" si="18"/>
        <v>taip</v>
      </c>
      <c r="AJ98" s="27" t="str">
        <f t="shared" si="19"/>
        <v>taip</v>
      </c>
      <c r="AK98" s="27" t="str">
        <f t="shared" si="20"/>
        <v>taip</v>
      </c>
    </row>
    <row r="99" spans="2:38" s="43" customFormat="1" x14ac:dyDescent="0.2">
      <c r="B99" s="27" t="str">
        <f t="shared" si="11"/>
        <v>KELM-LEADER-19.2-SAVA-6.1</v>
      </c>
      <c r="C99" s="117" t="str">
        <f t="shared" si="12"/>
        <v>KELM</v>
      </c>
      <c r="D99" s="117" t="str">
        <f>VLOOKUP(C99,Kodai_VVG!$C$4:$C$52,1,FALSE)</f>
        <v>KELM</v>
      </c>
      <c r="E99" s="117" t="str">
        <f>VLOOKUP(B99,Kodai_priem!$D$4:$D$564,1,FALSE)</f>
        <v>Kelm-LEADER-19.2-SAVA-6.1</v>
      </c>
      <c r="F99" s="119" t="s">
        <v>1072</v>
      </c>
      <c r="G99" s="119" t="s">
        <v>1009</v>
      </c>
      <c r="H99" s="42">
        <v>45526</v>
      </c>
      <c r="I99" s="119" t="s">
        <v>1430</v>
      </c>
      <c r="J99" s="119">
        <v>162736615</v>
      </c>
      <c r="K99" s="119" t="s">
        <v>1407</v>
      </c>
      <c r="L99" s="119" t="s">
        <v>1408</v>
      </c>
      <c r="M99" s="119" t="s">
        <v>1394</v>
      </c>
      <c r="N99" s="120">
        <v>23289</v>
      </c>
      <c r="O99" s="121" t="s">
        <v>66</v>
      </c>
      <c r="P99" s="122" t="s">
        <v>75</v>
      </c>
      <c r="Q99" s="119" t="s">
        <v>181</v>
      </c>
      <c r="R99" s="119" t="s">
        <v>99</v>
      </c>
      <c r="S99" s="121" t="str">
        <f t="shared" si="17"/>
        <v>nepildyti</v>
      </c>
      <c r="T99" s="118" t="str">
        <f t="shared" si="17"/>
        <v>nepildyti</v>
      </c>
      <c r="U99" s="119" t="s">
        <v>1097</v>
      </c>
      <c r="V99" s="119">
        <v>60</v>
      </c>
      <c r="W99" s="120">
        <v>23289</v>
      </c>
      <c r="X99" s="157">
        <v>45632</v>
      </c>
      <c r="Y99" s="157">
        <v>45645</v>
      </c>
      <c r="Z99" s="157">
        <v>45797</v>
      </c>
      <c r="AA99" s="119">
        <v>2.5</v>
      </c>
      <c r="AB99" s="119">
        <v>10.5</v>
      </c>
      <c r="AC99" s="119">
        <v>2.5</v>
      </c>
      <c r="AD99" s="119">
        <v>10.5</v>
      </c>
      <c r="AE99" s="27">
        <f t="shared" si="13"/>
        <v>2024</v>
      </c>
      <c r="AF99" s="27">
        <f t="shared" si="14"/>
        <v>2024</v>
      </c>
      <c r="AG99" s="27">
        <f t="shared" si="15"/>
        <v>2024</v>
      </c>
      <c r="AH99" s="27">
        <f t="shared" si="16"/>
        <v>2025</v>
      </c>
      <c r="AI99" s="27" t="str">
        <f t="shared" si="18"/>
        <v>taip</v>
      </c>
      <c r="AJ99" s="27" t="str">
        <f t="shared" si="19"/>
        <v>taip</v>
      </c>
      <c r="AK99" s="27" t="str">
        <f t="shared" si="20"/>
        <v>taip</v>
      </c>
    </row>
    <row r="100" spans="2:38" s="43" customFormat="1" x14ac:dyDescent="0.2">
      <c r="B100" s="27" t="str">
        <f t="shared" si="11"/>
        <v>KELM-LEADER-19.2-SAVA-6.1</v>
      </c>
      <c r="C100" s="117" t="str">
        <f t="shared" si="12"/>
        <v>KELM</v>
      </c>
      <c r="D100" s="117" t="str">
        <f>VLOOKUP(C100,Kodai_VVG!$C$4:$C$52,1,FALSE)</f>
        <v>KELM</v>
      </c>
      <c r="E100" s="117" t="str">
        <f>VLOOKUP(B100,Kodai_priem!$D$4:$D$564,1,FALSE)</f>
        <v>Kelm-LEADER-19.2-SAVA-6.1</v>
      </c>
      <c r="F100" s="119" t="s">
        <v>1072</v>
      </c>
      <c r="G100" s="119" t="s">
        <v>1009</v>
      </c>
      <c r="H100" s="42">
        <v>45526</v>
      </c>
      <c r="I100" s="119" t="s">
        <v>1431</v>
      </c>
      <c r="J100" s="119">
        <v>306755934</v>
      </c>
      <c r="K100" s="119" t="s">
        <v>1409</v>
      </c>
      <c r="L100" s="119" t="s">
        <v>1410</v>
      </c>
      <c r="M100" s="119" t="s">
        <v>1395</v>
      </c>
      <c r="N100" s="120">
        <v>33843</v>
      </c>
      <c r="O100" s="121" t="s">
        <v>66</v>
      </c>
      <c r="P100" s="122" t="s">
        <v>75</v>
      </c>
      <c r="Q100" s="119" t="s">
        <v>181</v>
      </c>
      <c r="R100" s="119" t="s">
        <v>99</v>
      </c>
      <c r="S100" s="121" t="str">
        <f t="shared" si="17"/>
        <v>nepildyti</v>
      </c>
      <c r="T100" s="118" t="str">
        <f t="shared" si="17"/>
        <v>nepildyti</v>
      </c>
      <c r="U100" s="119" t="s">
        <v>1097</v>
      </c>
      <c r="V100" s="119">
        <v>70</v>
      </c>
      <c r="W100" s="120">
        <v>33843</v>
      </c>
      <c r="X100" s="157">
        <v>45609</v>
      </c>
      <c r="Y100" s="157">
        <v>45624</v>
      </c>
      <c r="Z100" s="157">
        <v>45869</v>
      </c>
      <c r="AA100" s="119">
        <v>1</v>
      </c>
      <c r="AB100" s="119">
        <v>2.25</v>
      </c>
      <c r="AC100" s="119">
        <v>1</v>
      </c>
      <c r="AD100" s="119">
        <v>2.25</v>
      </c>
      <c r="AE100" s="27">
        <f t="shared" si="13"/>
        <v>2024</v>
      </c>
      <c r="AF100" s="27">
        <f t="shared" si="14"/>
        <v>2024</v>
      </c>
      <c r="AG100" s="27">
        <f t="shared" si="15"/>
        <v>2024</v>
      </c>
      <c r="AH100" s="27">
        <f t="shared" si="16"/>
        <v>2025</v>
      </c>
      <c r="AI100" s="27" t="str">
        <f t="shared" si="18"/>
        <v>taip</v>
      </c>
      <c r="AJ100" s="27" t="str">
        <f t="shared" si="19"/>
        <v>taip</v>
      </c>
      <c r="AK100" s="27" t="str">
        <f t="shared" si="20"/>
        <v>taip</v>
      </c>
    </row>
    <row r="101" spans="2:38" s="43" customFormat="1" x14ac:dyDescent="0.2">
      <c r="B101" s="27" t="str">
        <f t="shared" si="11"/>
        <v>KELM-LEADER-19.2-SAVA-6.1</v>
      </c>
      <c r="C101" s="117" t="str">
        <f t="shared" si="12"/>
        <v>KELM</v>
      </c>
      <c r="D101" s="117" t="str">
        <f>VLOOKUP(C101,Kodai_VVG!$C$4:$C$52,1,FALSE)</f>
        <v>KELM</v>
      </c>
      <c r="E101" s="117" t="str">
        <f>VLOOKUP(B101,Kodai_priem!$D$4:$D$564,1,FALSE)</f>
        <v>Kelm-LEADER-19.2-SAVA-6.1</v>
      </c>
      <c r="F101" s="119" t="s">
        <v>1072</v>
      </c>
      <c r="G101" s="119" t="s">
        <v>1009</v>
      </c>
      <c r="H101" s="42">
        <v>45526</v>
      </c>
      <c r="I101" s="119" t="s">
        <v>1432</v>
      </c>
      <c r="J101" s="119">
        <v>306652119</v>
      </c>
      <c r="K101" s="119" t="s">
        <v>1411</v>
      </c>
      <c r="L101" s="119" t="s">
        <v>1412</v>
      </c>
      <c r="M101" s="119" t="s">
        <v>1396</v>
      </c>
      <c r="N101" s="120">
        <v>25760</v>
      </c>
      <c r="O101" s="121" t="s">
        <v>66</v>
      </c>
      <c r="P101" s="122" t="s">
        <v>75</v>
      </c>
      <c r="Q101" s="119" t="s">
        <v>181</v>
      </c>
      <c r="R101" s="119" t="s">
        <v>99</v>
      </c>
      <c r="S101" s="121" t="str">
        <f t="shared" si="17"/>
        <v>nepildyti</v>
      </c>
      <c r="T101" s="118" t="str">
        <f t="shared" si="17"/>
        <v>nepildyti</v>
      </c>
      <c r="U101" s="119" t="s">
        <v>1097</v>
      </c>
      <c r="V101" s="119">
        <v>75</v>
      </c>
      <c r="W101" s="120">
        <v>25760</v>
      </c>
      <c r="X101" s="157">
        <v>45595</v>
      </c>
      <c r="Y101" s="157">
        <v>45608</v>
      </c>
      <c r="Z101" s="157">
        <v>45709</v>
      </c>
      <c r="AA101" s="119">
        <v>1</v>
      </c>
      <c r="AB101" s="119">
        <v>5</v>
      </c>
      <c r="AC101" s="119">
        <v>1</v>
      </c>
      <c r="AD101" s="119">
        <v>5</v>
      </c>
      <c r="AE101" s="27">
        <f t="shared" si="13"/>
        <v>2024</v>
      </c>
      <c r="AF101" s="27">
        <f t="shared" si="14"/>
        <v>2024</v>
      </c>
      <c r="AG101" s="27">
        <f t="shared" si="15"/>
        <v>2024</v>
      </c>
      <c r="AH101" s="27">
        <f t="shared" si="16"/>
        <v>2025</v>
      </c>
      <c r="AI101" s="27" t="str">
        <f t="shared" si="18"/>
        <v>taip</v>
      </c>
      <c r="AJ101" s="27" t="str">
        <f t="shared" si="19"/>
        <v>taip</v>
      </c>
      <c r="AK101" s="27" t="str">
        <f t="shared" si="20"/>
        <v>taip</v>
      </c>
    </row>
    <row r="102" spans="2:38" s="43" customFormat="1" x14ac:dyDescent="0.2">
      <c r="B102" s="27" t="str">
        <f t="shared" si="11"/>
        <v>KELM-LEADER-19.2-SAVA-6.1</v>
      </c>
      <c r="C102" s="117" t="str">
        <f t="shared" si="12"/>
        <v>KELM</v>
      </c>
      <c r="D102" s="117" t="str">
        <f>VLOOKUP(C102,Kodai_VVG!$C$4:$C$52,1,FALSE)</f>
        <v>KELM</v>
      </c>
      <c r="E102" s="117" t="str">
        <f>VLOOKUP(B102,Kodai_priem!$D$4:$D$564,1,FALSE)</f>
        <v>Kelm-LEADER-19.2-SAVA-6.1</v>
      </c>
      <c r="F102" s="119" t="s">
        <v>1072</v>
      </c>
      <c r="G102" s="119" t="s">
        <v>1009</v>
      </c>
      <c r="H102" s="42">
        <v>45526</v>
      </c>
      <c r="I102" s="119" t="s">
        <v>1170</v>
      </c>
      <c r="J102" s="119">
        <v>300567982</v>
      </c>
      <c r="K102" s="119" t="s">
        <v>1413</v>
      </c>
      <c r="L102" s="119" t="s">
        <v>1414</v>
      </c>
      <c r="M102" s="119" t="s">
        <v>1397</v>
      </c>
      <c r="N102" s="120">
        <v>34000</v>
      </c>
      <c r="O102" s="121" t="s">
        <v>66</v>
      </c>
      <c r="P102" s="122" t="s">
        <v>75</v>
      </c>
      <c r="Q102" s="119" t="s">
        <v>181</v>
      </c>
      <c r="R102" s="119" t="s">
        <v>99</v>
      </c>
      <c r="S102" s="121" t="str">
        <f t="shared" si="17"/>
        <v>nepildyti</v>
      </c>
      <c r="T102" s="118" t="str">
        <f t="shared" si="17"/>
        <v>nepildyti</v>
      </c>
      <c r="U102" s="119" t="s">
        <v>1097</v>
      </c>
      <c r="V102" s="119">
        <v>75</v>
      </c>
      <c r="W102" s="120">
        <v>34000</v>
      </c>
      <c r="X102" s="157">
        <v>45618</v>
      </c>
      <c r="Y102" s="157">
        <v>45624</v>
      </c>
      <c r="Z102" s="157">
        <v>45777</v>
      </c>
      <c r="AA102" s="119">
        <v>1</v>
      </c>
      <c r="AB102" s="119">
        <v>5</v>
      </c>
      <c r="AC102" s="119">
        <v>1</v>
      </c>
      <c r="AD102" s="119">
        <v>5</v>
      </c>
      <c r="AE102" s="27">
        <f t="shared" si="13"/>
        <v>2024</v>
      </c>
      <c r="AF102" s="27">
        <f t="shared" si="14"/>
        <v>2024</v>
      </c>
      <c r="AG102" s="27">
        <f t="shared" si="15"/>
        <v>2024</v>
      </c>
      <c r="AH102" s="27">
        <f t="shared" si="16"/>
        <v>2025</v>
      </c>
      <c r="AI102" s="27" t="str">
        <f t="shared" si="18"/>
        <v>taip</v>
      </c>
      <c r="AJ102" s="27" t="str">
        <f t="shared" si="19"/>
        <v>taip</v>
      </c>
      <c r="AK102" s="27" t="str">
        <f t="shared" si="20"/>
        <v>taip</v>
      </c>
    </row>
    <row r="103" spans="2:38" s="43" customFormat="1" x14ac:dyDescent="0.2">
      <c r="B103" s="27" t="str">
        <f t="shared" si="11"/>
        <v>KELM-LEADER-19.2-SAVA-6.1</v>
      </c>
      <c r="C103" s="117" t="str">
        <f t="shared" si="12"/>
        <v>KELM</v>
      </c>
      <c r="D103" s="117" t="str">
        <f>VLOOKUP(C103,Kodai_VVG!$C$4:$C$52,1,FALSE)</f>
        <v>KELM</v>
      </c>
      <c r="E103" s="117" t="str">
        <f>VLOOKUP(B103,Kodai_priem!$D$4:$D$564,1,FALSE)</f>
        <v>Kelm-LEADER-19.2-SAVA-6.1</v>
      </c>
      <c r="F103" s="119" t="s">
        <v>1072</v>
      </c>
      <c r="G103" s="119" t="s">
        <v>1009</v>
      </c>
      <c r="H103" s="42">
        <v>45526</v>
      </c>
      <c r="I103" s="119" t="s">
        <v>1433</v>
      </c>
      <c r="J103" s="119">
        <v>306972076</v>
      </c>
      <c r="K103" s="119" t="s">
        <v>1415</v>
      </c>
      <c r="L103" s="119" t="s">
        <v>1416</v>
      </c>
      <c r="M103" s="119" t="s">
        <v>1398</v>
      </c>
      <c r="N103" s="120">
        <v>31042</v>
      </c>
      <c r="O103" s="121" t="s">
        <v>66</v>
      </c>
      <c r="P103" s="122" t="s">
        <v>75</v>
      </c>
      <c r="Q103" s="119" t="s">
        <v>181</v>
      </c>
      <c r="R103" s="119" t="s">
        <v>99</v>
      </c>
      <c r="S103" s="121" t="str">
        <f t="shared" si="17"/>
        <v>nepildyti</v>
      </c>
      <c r="T103" s="118" t="str">
        <f t="shared" si="17"/>
        <v>nepildyti</v>
      </c>
      <c r="U103" s="119" t="s">
        <v>1097</v>
      </c>
      <c r="V103" s="119">
        <v>75</v>
      </c>
      <c r="W103" s="120">
        <v>31042</v>
      </c>
      <c r="X103" s="157">
        <v>45618</v>
      </c>
      <c r="Y103" s="157">
        <v>45623</v>
      </c>
      <c r="Z103" s="157">
        <v>45765</v>
      </c>
      <c r="AA103" s="119">
        <v>1</v>
      </c>
      <c r="AB103" s="119">
        <v>2</v>
      </c>
      <c r="AC103" s="119">
        <v>1</v>
      </c>
      <c r="AD103" s="119">
        <v>2</v>
      </c>
      <c r="AE103" s="27">
        <f t="shared" si="13"/>
        <v>2024</v>
      </c>
      <c r="AF103" s="27">
        <f t="shared" si="14"/>
        <v>2024</v>
      </c>
      <c r="AG103" s="27">
        <f t="shared" si="15"/>
        <v>2024</v>
      </c>
      <c r="AH103" s="27">
        <f t="shared" si="16"/>
        <v>2025</v>
      </c>
      <c r="AI103" s="27" t="str">
        <f t="shared" si="18"/>
        <v>taip</v>
      </c>
      <c r="AJ103" s="27" t="str">
        <f t="shared" si="19"/>
        <v>taip</v>
      </c>
      <c r="AK103" s="27" t="str">
        <f t="shared" si="20"/>
        <v>taip</v>
      </c>
    </row>
    <row r="104" spans="2:38" s="43" customFormat="1" x14ac:dyDescent="0.2">
      <c r="B104" s="27" t="str">
        <f t="shared" si="11"/>
        <v>KELM-LEADER-19.2-SAVA-6.1</v>
      </c>
      <c r="C104" s="117" t="str">
        <f t="shared" si="12"/>
        <v>KELM</v>
      </c>
      <c r="D104" s="117" t="str">
        <f>VLOOKUP(C104,Kodai_VVG!$C$4:$C$52,1,FALSE)</f>
        <v>KELM</v>
      </c>
      <c r="E104" s="117" t="str">
        <f>VLOOKUP(B104,Kodai_priem!$D$4:$D$564,1,FALSE)</f>
        <v>Kelm-LEADER-19.2-SAVA-6.1</v>
      </c>
      <c r="F104" s="119" t="s">
        <v>1072</v>
      </c>
      <c r="G104" s="119" t="s">
        <v>1009</v>
      </c>
      <c r="H104" s="42">
        <v>45525</v>
      </c>
      <c r="I104" s="119" t="s">
        <v>1434</v>
      </c>
      <c r="J104" s="119">
        <v>305733244</v>
      </c>
      <c r="K104" s="119" t="s">
        <v>1417</v>
      </c>
      <c r="L104" s="119" t="s">
        <v>1418</v>
      </c>
      <c r="M104" s="119" t="s">
        <v>1399</v>
      </c>
      <c r="N104" s="120">
        <v>34000</v>
      </c>
      <c r="O104" s="121" t="s">
        <v>66</v>
      </c>
      <c r="P104" s="122" t="s">
        <v>75</v>
      </c>
      <c r="Q104" s="119" t="s">
        <v>181</v>
      </c>
      <c r="R104" s="119" t="s">
        <v>99</v>
      </c>
      <c r="S104" s="121" t="str">
        <f t="shared" si="17"/>
        <v>nepildyti</v>
      </c>
      <c r="T104" s="118" t="str">
        <f t="shared" si="17"/>
        <v>nepildyti</v>
      </c>
      <c r="U104" s="119" t="s">
        <v>1097</v>
      </c>
      <c r="V104" s="119">
        <v>60</v>
      </c>
      <c r="W104" s="120">
        <v>34000</v>
      </c>
      <c r="X104" s="157">
        <v>45618</v>
      </c>
      <c r="Y104" s="157">
        <v>45629</v>
      </c>
      <c r="Z104" s="157">
        <v>45657</v>
      </c>
      <c r="AA104" s="119">
        <v>2.5</v>
      </c>
      <c r="AB104" s="119">
        <v>6.5</v>
      </c>
      <c r="AC104" s="119">
        <v>2.5</v>
      </c>
      <c r="AD104" s="119">
        <v>6.5</v>
      </c>
      <c r="AE104" s="27">
        <f t="shared" si="13"/>
        <v>2024</v>
      </c>
      <c r="AF104" s="27">
        <f t="shared" si="14"/>
        <v>2024</v>
      </c>
      <c r="AG104" s="27">
        <f t="shared" si="15"/>
        <v>2024</v>
      </c>
      <c r="AH104" s="27">
        <f t="shared" si="16"/>
        <v>2024</v>
      </c>
      <c r="AI104" s="27" t="str">
        <f t="shared" si="18"/>
        <v>taip</v>
      </c>
      <c r="AJ104" s="27" t="str">
        <f t="shared" si="19"/>
        <v>taip</v>
      </c>
      <c r="AK104" s="27" t="str">
        <f t="shared" si="20"/>
        <v>taip</v>
      </c>
    </row>
    <row r="105" spans="2:38" s="43" customFormat="1" x14ac:dyDescent="0.2">
      <c r="B105" s="27" t="str">
        <f t="shared" si="11"/>
        <v>KELM-LEADER-19.2-SAVA-6.1</v>
      </c>
      <c r="C105" s="117" t="str">
        <f t="shared" si="12"/>
        <v>KELM</v>
      </c>
      <c r="D105" s="117" t="str">
        <f>VLOOKUP(C105,Kodai_VVG!$C$4:$C$52,1,FALSE)</f>
        <v>KELM</v>
      </c>
      <c r="E105" s="117" t="str">
        <f>VLOOKUP(B105,Kodai_priem!$D$4:$D$564,1,FALSE)</f>
        <v>Kelm-LEADER-19.2-SAVA-6.1</v>
      </c>
      <c r="F105" s="119" t="s">
        <v>1072</v>
      </c>
      <c r="G105" s="119" t="s">
        <v>1009</v>
      </c>
      <c r="H105" s="42">
        <v>45525</v>
      </c>
      <c r="I105" s="119" t="s">
        <v>1435</v>
      </c>
      <c r="J105" s="119">
        <v>305190275</v>
      </c>
      <c r="K105" s="119" t="s">
        <v>1419</v>
      </c>
      <c r="L105" s="119" t="s">
        <v>1420</v>
      </c>
      <c r="M105" s="119" t="s">
        <v>1400</v>
      </c>
      <c r="N105" s="120">
        <v>31300</v>
      </c>
      <c r="O105" s="121" t="s">
        <v>66</v>
      </c>
      <c r="P105" s="122" t="s">
        <v>75</v>
      </c>
      <c r="Q105" s="119" t="s">
        <v>181</v>
      </c>
      <c r="R105" s="119" t="s">
        <v>99</v>
      </c>
      <c r="S105" s="121" t="str">
        <f t="shared" si="17"/>
        <v>nepildyti</v>
      </c>
      <c r="T105" s="118" t="str">
        <f t="shared" si="17"/>
        <v>nepildyti</v>
      </c>
      <c r="U105" s="119" t="s">
        <v>1097</v>
      </c>
      <c r="V105" s="119">
        <v>85</v>
      </c>
      <c r="W105" s="120">
        <v>31300</v>
      </c>
      <c r="X105" s="157">
        <v>45609</v>
      </c>
      <c r="Y105" s="157">
        <v>45621</v>
      </c>
      <c r="Z105" s="157">
        <v>45807</v>
      </c>
      <c r="AA105" s="119">
        <v>2.5</v>
      </c>
      <c r="AB105" s="119">
        <v>7.5</v>
      </c>
      <c r="AC105" s="119">
        <v>2.5</v>
      </c>
      <c r="AD105" s="119">
        <v>7.5</v>
      </c>
      <c r="AE105" s="27">
        <f t="shared" si="13"/>
        <v>2024</v>
      </c>
      <c r="AF105" s="27">
        <f t="shared" si="14"/>
        <v>2024</v>
      </c>
      <c r="AG105" s="27">
        <f t="shared" si="15"/>
        <v>2024</v>
      </c>
      <c r="AH105" s="27">
        <f t="shared" si="16"/>
        <v>2025</v>
      </c>
      <c r="AI105" s="27" t="str">
        <f t="shared" si="18"/>
        <v>taip</v>
      </c>
      <c r="AJ105" s="27" t="str">
        <f t="shared" si="19"/>
        <v>taip</v>
      </c>
      <c r="AK105" s="27" t="str">
        <f t="shared" si="20"/>
        <v>taip</v>
      </c>
    </row>
    <row r="106" spans="2:38" s="43" customFormat="1" x14ac:dyDescent="0.2">
      <c r="B106" s="27" t="str">
        <f t="shared" si="11"/>
        <v>KELM-LEADER-19.2-SAVA-6.1</v>
      </c>
      <c r="C106" s="117" t="str">
        <f t="shared" si="12"/>
        <v>KELM</v>
      </c>
      <c r="D106" s="117" t="str">
        <f>VLOOKUP(C106,Kodai_VVG!$C$4:$C$52,1,FALSE)</f>
        <v>KELM</v>
      </c>
      <c r="E106" s="117" t="str">
        <f>VLOOKUP(B106,Kodai_priem!$D$4:$D$564,1,FALSE)</f>
        <v>Kelm-LEADER-19.2-SAVA-6.1</v>
      </c>
      <c r="F106" s="119" t="s">
        <v>1072</v>
      </c>
      <c r="G106" s="119" t="s">
        <v>1009</v>
      </c>
      <c r="H106" s="42">
        <v>45373</v>
      </c>
      <c r="I106" s="119" t="s">
        <v>1436</v>
      </c>
      <c r="J106" s="119">
        <v>304228157</v>
      </c>
      <c r="K106" s="119" t="s">
        <v>1421</v>
      </c>
      <c r="L106" s="119" t="s">
        <v>1422</v>
      </c>
      <c r="M106" s="119" t="s">
        <v>1401</v>
      </c>
      <c r="N106" s="120">
        <v>23000</v>
      </c>
      <c r="O106" s="121" t="s">
        <v>66</v>
      </c>
      <c r="P106" s="122" t="s">
        <v>75</v>
      </c>
      <c r="Q106" s="119" t="s">
        <v>181</v>
      </c>
      <c r="R106" s="119" t="s">
        <v>99</v>
      </c>
      <c r="S106" s="121" t="str">
        <f t="shared" si="17"/>
        <v>nepildyti</v>
      </c>
      <c r="T106" s="118" t="str">
        <f t="shared" si="17"/>
        <v>nepildyti</v>
      </c>
      <c r="U106" s="119" t="s">
        <v>1097</v>
      </c>
      <c r="V106" s="119">
        <v>60</v>
      </c>
      <c r="W106" s="120">
        <v>23000</v>
      </c>
      <c r="X106" s="157">
        <v>45524</v>
      </c>
      <c r="Y106" s="157">
        <v>45538</v>
      </c>
      <c r="Z106" s="157">
        <v>45645</v>
      </c>
      <c r="AA106" s="119">
        <v>2</v>
      </c>
      <c r="AB106" s="119">
        <v>2</v>
      </c>
      <c r="AC106" s="119">
        <v>2</v>
      </c>
      <c r="AD106" s="119">
        <v>2</v>
      </c>
      <c r="AE106" s="27">
        <f t="shared" si="13"/>
        <v>2024</v>
      </c>
      <c r="AF106" s="27">
        <f t="shared" si="14"/>
        <v>2024</v>
      </c>
      <c r="AG106" s="27">
        <f t="shared" si="15"/>
        <v>2024</v>
      </c>
      <c r="AH106" s="27">
        <f t="shared" si="16"/>
        <v>2024</v>
      </c>
      <c r="AI106" s="27" t="str">
        <f t="shared" si="18"/>
        <v>taip</v>
      </c>
      <c r="AJ106" s="27" t="str">
        <f t="shared" si="19"/>
        <v>taip</v>
      </c>
      <c r="AK106" s="27" t="str">
        <f t="shared" si="20"/>
        <v>taip</v>
      </c>
    </row>
    <row r="107" spans="2:38" s="43" customFormat="1" x14ac:dyDescent="0.2">
      <c r="B107" s="27" t="str">
        <f t="shared" si="11"/>
        <v>KELM-LEADER-19.2-SAVA-6.1</v>
      </c>
      <c r="C107" s="117" t="str">
        <f t="shared" si="12"/>
        <v>KELM</v>
      </c>
      <c r="D107" s="117" t="str">
        <f>VLOOKUP(C107,Kodai_VVG!$C$4:$C$52,1,FALSE)</f>
        <v>KELM</v>
      </c>
      <c r="E107" s="117" t="str">
        <f>VLOOKUP(B107,Kodai_priem!$D$4:$D$564,1,FALSE)</f>
        <v>Kelm-LEADER-19.2-SAVA-6.1</v>
      </c>
      <c r="F107" s="119" t="s">
        <v>1072</v>
      </c>
      <c r="G107" s="119" t="s">
        <v>1009</v>
      </c>
      <c r="H107" s="42">
        <v>45526</v>
      </c>
      <c r="I107" s="119" t="s">
        <v>1437</v>
      </c>
      <c r="J107" s="119">
        <v>39708212367</v>
      </c>
      <c r="K107" s="119" t="s">
        <v>1423</v>
      </c>
      <c r="L107" s="119" t="s">
        <v>1424</v>
      </c>
      <c r="M107" s="119" t="s">
        <v>1402</v>
      </c>
      <c r="N107" s="120">
        <v>30633</v>
      </c>
      <c r="O107" s="121" t="s">
        <v>66</v>
      </c>
      <c r="P107" s="122" t="s">
        <v>75</v>
      </c>
      <c r="Q107" s="119" t="s">
        <v>1244</v>
      </c>
      <c r="R107" s="119" t="s">
        <v>182</v>
      </c>
      <c r="S107" s="121" t="s">
        <v>931</v>
      </c>
      <c r="T107" s="118" t="s">
        <v>101</v>
      </c>
      <c r="U107" s="119" t="s">
        <v>1097</v>
      </c>
      <c r="V107" s="119">
        <v>60</v>
      </c>
      <c r="W107" s="120">
        <v>30633</v>
      </c>
      <c r="X107" s="157">
        <v>45618</v>
      </c>
      <c r="Y107" s="157">
        <v>45625</v>
      </c>
      <c r="Z107" s="157">
        <v>45807</v>
      </c>
      <c r="AA107" s="119">
        <v>2</v>
      </c>
      <c r="AB107" s="119">
        <v>2</v>
      </c>
      <c r="AC107" s="119">
        <v>2</v>
      </c>
      <c r="AD107" s="119">
        <v>2</v>
      </c>
      <c r="AE107" s="27">
        <f t="shared" si="13"/>
        <v>2024</v>
      </c>
      <c r="AF107" s="27">
        <f t="shared" si="14"/>
        <v>2024</v>
      </c>
      <c r="AG107" s="27">
        <f t="shared" si="15"/>
        <v>2024</v>
      </c>
      <c r="AH107" s="27">
        <f t="shared" si="16"/>
        <v>2025</v>
      </c>
      <c r="AI107" s="27" t="str">
        <f t="shared" si="18"/>
        <v>taip</v>
      </c>
      <c r="AJ107" s="27" t="str">
        <f t="shared" si="19"/>
        <v>taip</v>
      </c>
      <c r="AK107" s="27" t="str">
        <f t="shared" si="20"/>
        <v>taip</v>
      </c>
    </row>
    <row r="108" spans="2:38" s="43" customFormat="1" x14ac:dyDescent="0.2">
      <c r="B108" s="27" t="str">
        <f t="shared" si="11"/>
        <v>KELM-LEADER-19.2-SAVA-6.1</v>
      </c>
      <c r="C108" s="117" t="str">
        <f t="shared" si="12"/>
        <v>KELM</v>
      </c>
      <c r="D108" s="117" t="str">
        <f>VLOOKUP(C108,Kodai_VVG!$C$4:$C$52,1,FALSE)</f>
        <v>KELM</v>
      </c>
      <c r="E108" s="117" t="str">
        <f>VLOOKUP(B108,Kodai_priem!$D$4:$D$564,1,FALSE)</f>
        <v>Kelm-LEADER-19.2-SAVA-6.1</v>
      </c>
      <c r="F108" s="119" t="s">
        <v>1072</v>
      </c>
      <c r="G108" s="119" t="s">
        <v>1009</v>
      </c>
      <c r="H108" s="42">
        <v>45373</v>
      </c>
      <c r="I108" s="119" t="s">
        <v>1438</v>
      </c>
      <c r="J108" s="119">
        <v>305900266</v>
      </c>
      <c r="K108" s="119" t="s">
        <v>1425</v>
      </c>
      <c r="L108" s="119" t="s">
        <v>1426</v>
      </c>
      <c r="M108" s="119" t="s">
        <v>1403</v>
      </c>
      <c r="N108" s="120">
        <v>23000</v>
      </c>
      <c r="O108" s="121" t="s">
        <v>66</v>
      </c>
      <c r="P108" s="122" t="s">
        <v>75</v>
      </c>
      <c r="Q108" s="119" t="s">
        <v>181</v>
      </c>
      <c r="R108" s="119" t="s">
        <v>99</v>
      </c>
      <c r="S108" s="121" t="str">
        <f t="shared" si="17"/>
        <v>nepildyti</v>
      </c>
      <c r="T108" s="118" t="str">
        <f t="shared" si="17"/>
        <v>nepildyti</v>
      </c>
      <c r="U108" s="119" t="s">
        <v>1097</v>
      </c>
      <c r="V108" s="119">
        <v>75</v>
      </c>
      <c r="W108" s="120">
        <v>23000</v>
      </c>
      <c r="X108" s="157">
        <v>45449</v>
      </c>
      <c r="Y108" s="157">
        <v>45460</v>
      </c>
      <c r="Z108" s="157">
        <v>45649</v>
      </c>
      <c r="AA108" s="119">
        <v>1</v>
      </c>
      <c r="AB108" s="119">
        <v>3.63</v>
      </c>
      <c r="AC108" s="119">
        <v>1</v>
      </c>
      <c r="AD108" s="119">
        <v>3.63</v>
      </c>
      <c r="AE108" s="27">
        <f t="shared" si="13"/>
        <v>2024</v>
      </c>
      <c r="AF108" s="27">
        <f t="shared" si="14"/>
        <v>2024</v>
      </c>
      <c r="AG108" s="27">
        <f t="shared" si="15"/>
        <v>2024</v>
      </c>
      <c r="AH108" s="27">
        <f t="shared" si="16"/>
        <v>2024</v>
      </c>
      <c r="AI108" s="27" t="str">
        <f t="shared" si="18"/>
        <v>taip</v>
      </c>
      <c r="AJ108" s="27" t="str">
        <f t="shared" si="19"/>
        <v>taip</v>
      </c>
      <c r="AK108" s="27" t="str">
        <f t="shared" si="20"/>
        <v>taip</v>
      </c>
    </row>
    <row r="109" spans="2:38" s="43" customFormat="1" x14ac:dyDescent="0.2">
      <c r="B109" s="27" t="str">
        <f t="shared" si="11"/>
        <v>KELM-LEADER-19.2-SAVA-8.1</v>
      </c>
      <c r="C109" s="117" t="str">
        <f t="shared" si="12"/>
        <v>KELM</v>
      </c>
      <c r="D109" s="117" t="str">
        <f>VLOOKUP(C109,Kodai_VVG!$C$4:$C$52,1,FALSE)</f>
        <v>KELM</v>
      </c>
      <c r="E109" s="117" t="str">
        <f>VLOOKUP(B109,Kodai_priem!$D$4:$D$564,1,FALSE)</f>
        <v>Kelm-LEADER-19.2-SAVA-8.1</v>
      </c>
      <c r="F109" s="119" t="s">
        <v>1072</v>
      </c>
      <c r="G109" s="119" t="s">
        <v>1013</v>
      </c>
      <c r="H109" s="42">
        <v>45219</v>
      </c>
      <c r="I109" s="119" t="s">
        <v>1099</v>
      </c>
      <c r="J109" s="119">
        <v>300097536</v>
      </c>
      <c r="K109" s="119" t="s">
        <v>1427</v>
      </c>
      <c r="L109" s="119" t="s">
        <v>1428</v>
      </c>
      <c r="M109" s="119" t="s">
        <v>1404</v>
      </c>
      <c r="N109" s="120">
        <v>3781</v>
      </c>
      <c r="O109" s="121" t="s">
        <v>66</v>
      </c>
      <c r="P109" s="122" t="s">
        <v>76</v>
      </c>
      <c r="Q109" s="119" t="s">
        <v>181</v>
      </c>
      <c r="R109" s="119" t="s">
        <v>67</v>
      </c>
      <c r="S109" s="121" t="str">
        <f t="shared" si="17"/>
        <v>nepildyti</v>
      </c>
      <c r="T109" s="118" t="str">
        <f t="shared" si="17"/>
        <v>nepildyti</v>
      </c>
      <c r="U109" s="119" t="s">
        <v>1097</v>
      </c>
      <c r="V109" s="119">
        <v>60</v>
      </c>
      <c r="W109" s="120">
        <v>3781</v>
      </c>
      <c r="X109" s="157">
        <v>45398</v>
      </c>
      <c r="Y109" s="157">
        <v>45398</v>
      </c>
      <c r="Z109" s="157">
        <v>45589</v>
      </c>
      <c r="AA109" s="119"/>
      <c r="AB109" s="119"/>
      <c r="AC109" s="119"/>
      <c r="AD109" s="119"/>
      <c r="AE109" s="27">
        <f t="shared" si="13"/>
        <v>2023</v>
      </c>
      <c r="AF109" s="27">
        <f t="shared" si="14"/>
        <v>2024</v>
      </c>
      <c r="AG109" s="27">
        <f t="shared" si="15"/>
        <v>2024</v>
      </c>
      <c r="AH109" s="27">
        <f t="shared" si="16"/>
        <v>2024</v>
      </c>
      <c r="AI109" s="27" t="str">
        <f t="shared" si="18"/>
        <v>taip</v>
      </c>
      <c r="AJ109" s="27" t="str">
        <f t="shared" si="19"/>
        <v>taip</v>
      </c>
      <c r="AK109" s="27" t="str">
        <f t="shared" si="20"/>
        <v>taip</v>
      </c>
    </row>
    <row r="110" spans="2:38" x14ac:dyDescent="0.25">
      <c r="AL110" s="10">
        <f>SUM(AC23:AC108)</f>
        <v>69.199999999999989</v>
      </c>
    </row>
    <row r="113" spans="28:39" x14ac:dyDescent="0.25">
      <c r="AL113" s="10" t="s">
        <v>75</v>
      </c>
      <c r="AM113" s="10">
        <v>46.2</v>
      </c>
    </row>
    <row r="114" spans="28:39" x14ac:dyDescent="0.25">
      <c r="AL114" s="10" t="s">
        <v>76</v>
      </c>
      <c r="AM114" s="10">
        <v>23</v>
      </c>
    </row>
    <row r="115" spans="28:39" x14ac:dyDescent="0.25">
      <c r="AL115" s="10" t="s">
        <v>72</v>
      </c>
      <c r="AM115" s="10">
        <v>2</v>
      </c>
    </row>
    <row r="117" spans="28:39" x14ac:dyDescent="0.25">
      <c r="AM117" s="10">
        <f>SUM(AM113:AM115)</f>
        <v>71.2</v>
      </c>
    </row>
    <row r="118" spans="28:39" x14ac:dyDescent="0.25">
      <c r="AB118" s="10" t="s">
        <v>75</v>
      </c>
      <c r="AC118" s="10">
        <f>SUM(AC23+AC30+AC31+AC35+AC51+AC57+AC64+AC65+AC75+AC76+AC77+AC78+AC80+AC81+AC85+AC86+AC92+AC94+AC95+AC96+AC98+AC99+AC100+AC101+AC102+AC103+AC104+AC105+AC106+AC107+AC108)</f>
        <v>46.2</v>
      </c>
    </row>
    <row r="119" spans="28:39" x14ac:dyDescent="0.25">
      <c r="AB119" s="10" t="s">
        <v>76</v>
      </c>
      <c r="AC119" s="10">
        <f>SUM(AC28+AC29+AC32+AC33+AC34+AC37+AC38+AC39+AC40+AC45+AC49+AC50+AC54+AC58+AC66+AC67+AC79+AC82+AC87)</f>
        <v>21</v>
      </c>
    </row>
    <row r="120" spans="28:39" x14ac:dyDescent="0.25">
      <c r="AB120" s="10" t="s">
        <v>72</v>
      </c>
      <c r="AC120" s="10">
        <v>2</v>
      </c>
    </row>
    <row r="122" spans="28:39" x14ac:dyDescent="0.25">
      <c r="AC122" s="10">
        <f>SUM(AC118:AC120)</f>
        <v>69.2</v>
      </c>
    </row>
  </sheetData>
  <autoFilter ref="A7:AK115" xr:uid="{00000000-0001-0000-0900-000000000000}"/>
  <mergeCells count="1">
    <mergeCell ref="C1:J1"/>
  </mergeCells>
  <phoneticPr fontId="39" type="noConversion"/>
  <dataValidations count="6">
    <dataValidation type="decimal" allowBlank="1" showInputMessage="1" showErrorMessage="1" sqref="W48:W109 N12:N109 W12:W45" xr:uid="{00000000-0002-0000-0900-000000000000}">
      <formula1>0</formula1>
      <formula2>300000</formula2>
    </dataValidation>
    <dataValidation type="decimal" allowBlank="1" showInputMessage="1" showErrorMessage="1" sqref="V12:V109" xr:uid="{00000000-0002-0000-0900-000001000000}">
      <formula1>0</formula1>
      <formula2>100</formula2>
    </dataValidation>
    <dataValidation type="date" allowBlank="1" showInputMessage="1" showErrorMessage="1" sqref="X12:Z109 H12:H109" xr:uid="{00000000-0002-0000-0900-000002000000}">
      <formula1>42370</formula1>
      <formula2>46022</formula2>
    </dataValidation>
    <dataValidation type="decimal" allowBlank="1" showInputMessage="1" showErrorMessage="1" errorTitle="Netinkama reikšmė" error="Galima reikšmė nuo 0,25 iki 30" promptTitle="Darbo vietos" prompt="Galima reikšmė nuo 0,1 iki 30" sqref="AA53:AD109" xr:uid="{00000000-0002-0000-0900-000003000000}">
      <formula1>0.1</formula1>
      <formula2>30</formula2>
    </dataValidation>
    <dataValidation type="decimal" allowBlank="1" showInputMessage="1" showErrorMessage="1" errorTitle="Netinkama reikšmė" error="Galima reikšmė nuo 0,25 iki 30" promptTitle="Darbo vietos" prompt="Galima reikšmė nuo 0,25 iki 30" sqref="AA12:AD52" xr:uid="{00000000-0002-0000-0900-000004000000}">
      <formula1>0.25</formula1>
      <formula2>30</formula2>
    </dataValidation>
    <dataValidation allowBlank="1" showInputMessage="1" showErrorMessage="1" errorTitle="Klaida" error="Galima reikšmė taip arba ne. Be tarpelių. Mažosios raidės" sqref="S51 T51 S78 T78 S80 T80 S92 T92 S96 T107 S98 T98 S107 T96" xr:uid="{8251A4AD-6243-46F3-A62A-DEC984F3D05F}"/>
  </dataValidations>
  <pageMargins left="0.7" right="0.7" top="0.75" bottom="0.75" header="0.3" footer="0.3"/>
  <pageSetup paperSize="8" scale="99"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5000000}">
          <x14:formula1>
            <xm:f>Instrukcija!$E$36:$E$52</xm:f>
          </x14:formula1>
          <xm:sqref>P53:P109</xm:sqref>
        </x14:dataValidation>
        <x14:dataValidation type="list" allowBlank="1" showInputMessage="1" showErrorMessage="1" errorTitle="Klaida" error="Galima reikšmė taip arba ne. Be tarpelių. Mažosios raidės" xr:uid="{00000000-0002-0000-0900-000006000000}">
          <x14:formula1>
            <xm:f>Instrukcija!#REF!</xm:f>
          </x14:formula1>
          <xm:sqref>S108:S109 S12:S50 T12:T50 S52:S77 T52:T77 S79 T79 S81:S91 T81:T91 S93:S95 T93:T95 S97 T97 S99:S106 T99:T106 T108:T109</xm:sqref>
        </x14:dataValidation>
        <x14:dataValidation type="list" allowBlank="1" showInputMessage="1" showErrorMessage="1" xr:uid="{00000000-0002-0000-0900-000007000000}">
          <x14:formula1>
            <xm:f>Instrukcija!$D$32:$D$33</xm:f>
          </x14:formula1>
          <xm:sqref>O53:O79 O83:O85 O87:O95 O97 O99:O105 O107 O109</xm:sqref>
        </x14:dataValidation>
        <x14:dataValidation type="list" allowBlank="1" showInputMessage="1" showErrorMessage="1" xr:uid="{00000000-0002-0000-0900-000008000000}">
          <x14:formula1>
            <xm:f>Instrukcija!$D$59:$D$63</xm:f>
          </x14:formula1>
          <xm:sqref>R53:R91 R93:R95 R97 R99:R106 R108:R109</xm:sqref>
        </x14:dataValidation>
        <x14:dataValidation type="list" allowBlank="1" showInputMessage="1" showErrorMessage="1" xr:uid="{00000000-0002-0000-0900-000009000000}">
          <x14:formula1>
            <xm:f>Instrukcija!$D$55:$D$56</xm:f>
          </x14:formula1>
          <xm:sqref>Q79 Q53:Q77 Q81:Q91 Q93:Q95 Q97 Q99:Q106 Q108:Q109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L40"/>
  <sheetViews>
    <sheetView topLeftCell="A4" zoomScaleNormal="100" zoomScaleSheetLayoutView="100" workbookViewId="0">
      <selection activeCell="F43" sqref="F43"/>
    </sheetView>
  </sheetViews>
  <sheetFormatPr defaultColWidth="8.7109375" defaultRowHeight="12" x14ac:dyDescent="0.2"/>
  <cols>
    <col min="1" max="1" width="15.85546875" style="65" customWidth="1"/>
    <col min="2" max="2" width="16.5703125" style="65" customWidth="1"/>
    <col min="3" max="4" width="8.5703125" style="68" customWidth="1"/>
    <col min="5" max="5" width="30.5703125" style="43" customWidth="1"/>
    <col min="6" max="6" width="18.5703125" style="43" customWidth="1"/>
    <col min="7" max="8" width="12.7109375" style="43" customWidth="1"/>
    <col min="9" max="11" width="16.5703125" style="66" customWidth="1"/>
    <col min="12" max="12" width="5.7109375" style="106" customWidth="1"/>
    <col min="13" max="16384" width="8.7109375" style="43"/>
  </cols>
  <sheetData>
    <row r="1" spans="1:12" s="66" customFormat="1" ht="20.25" x14ac:dyDescent="0.2">
      <c r="A1" s="65"/>
      <c r="B1" s="145" t="s">
        <v>296</v>
      </c>
      <c r="C1" s="62" t="s">
        <v>147</v>
      </c>
      <c r="D1" s="67"/>
      <c r="H1" s="43"/>
      <c r="L1" s="106"/>
    </row>
    <row r="2" spans="1:12" s="66" customFormat="1" x14ac:dyDescent="0.2">
      <c r="A2" s="65"/>
      <c r="B2" s="65"/>
      <c r="D2" s="67"/>
      <c r="H2" s="43"/>
      <c r="L2" s="106"/>
    </row>
    <row r="3" spans="1:12" s="66" customFormat="1" x14ac:dyDescent="0.2">
      <c r="B3" s="65" t="s">
        <v>5</v>
      </c>
      <c r="C3" s="43" t="s">
        <v>148</v>
      </c>
      <c r="D3" s="68"/>
      <c r="H3" s="43"/>
      <c r="L3" s="106"/>
    </row>
    <row r="4" spans="1:12" x14ac:dyDescent="0.2">
      <c r="B4" s="65" t="s">
        <v>6</v>
      </c>
      <c r="C4" s="43" t="s">
        <v>148</v>
      </c>
    </row>
    <row r="6" spans="1:12" ht="24" x14ac:dyDescent="0.2">
      <c r="A6" s="69"/>
      <c r="E6" s="69"/>
      <c r="I6" s="36" t="s">
        <v>215</v>
      </c>
      <c r="J6" s="36" t="s">
        <v>215</v>
      </c>
      <c r="K6" s="36" t="s">
        <v>215</v>
      </c>
    </row>
    <row r="7" spans="1:12" s="71" customFormat="1" ht="60" x14ac:dyDescent="0.2">
      <c r="A7" s="70"/>
      <c r="B7" s="36" t="s">
        <v>96</v>
      </c>
      <c r="C7" s="36" t="s">
        <v>7</v>
      </c>
      <c r="D7" s="36" t="s">
        <v>8</v>
      </c>
      <c r="E7" s="36" t="s">
        <v>9</v>
      </c>
      <c r="F7" s="36" t="s">
        <v>10</v>
      </c>
      <c r="G7" s="36" t="s">
        <v>39</v>
      </c>
      <c r="H7" s="50" t="s">
        <v>33</v>
      </c>
      <c r="I7" s="36" t="s">
        <v>113</v>
      </c>
      <c r="J7" s="36" t="s">
        <v>114</v>
      </c>
      <c r="K7" s="36" t="s">
        <v>115</v>
      </c>
      <c r="L7" s="106"/>
    </row>
    <row r="8" spans="1:12" s="71" customFormat="1" ht="36" x14ac:dyDescent="0.2">
      <c r="A8" s="70"/>
      <c r="B8" s="36"/>
      <c r="C8" s="36"/>
      <c r="D8" s="36"/>
      <c r="E8" s="36"/>
      <c r="F8" s="36"/>
      <c r="G8" s="36"/>
      <c r="H8" s="50"/>
      <c r="I8" s="36" t="s">
        <v>145</v>
      </c>
      <c r="J8" s="36" t="s">
        <v>145</v>
      </c>
      <c r="K8" s="36" t="s">
        <v>145</v>
      </c>
      <c r="L8" s="106"/>
    </row>
    <row r="9" spans="1:12" s="72" customFormat="1" ht="48" x14ac:dyDescent="0.2">
      <c r="B9" s="16" t="s">
        <v>158</v>
      </c>
      <c r="C9" s="16" t="s">
        <v>158</v>
      </c>
      <c r="D9" s="16" t="s">
        <v>158</v>
      </c>
      <c r="E9" s="16" t="s">
        <v>158</v>
      </c>
      <c r="F9" s="16" t="s">
        <v>158</v>
      </c>
      <c r="G9" s="16" t="s">
        <v>158</v>
      </c>
      <c r="H9" s="16" t="s">
        <v>158</v>
      </c>
      <c r="I9" s="16" t="s">
        <v>168</v>
      </c>
      <c r="J9" s="16" t="s">
        <v>168</v>
      </c>
      <c r="K9" s="16" t="s">
        <v>146</v>
      </c>
      <c r="L9" s="106"/>
    </row>
    <row r="10" spans="1:12" s="66" customFormat="1" x14ac:dyDescent="0.2">
      <c r="B10" s="37" t="s">
        <v>128</v>
      </c>
      <c r="C10" s="37"/>
      <c r="D10" s="37"/>
      <c r="E10" s="37"/>
      <c r="F10" s="37"/>
      <c r="G10" s="37"/>
      <c r="H10" s="73">
        <f>SUM(H13:H37)</f>
        <v>2608897</v>
      </c>
      <c r="I10" s="128">
        <f>SUM(I13:I37)</f>
        <v>59</v>
      </c>
      <c r="J10" s="73">
        <f>SUM(J13:J37)</f>
        <v>4534782</v>
      </c>
      <c r="K10" s="80">
        <f>IF(H10&gt;0,J10/$H10*100,0)</f>
        <v>173.81989400118135</v>
      </c>
      <c r="L10" s="106"/>
    </row>
    <row r="11" spans="1:12" s="66" customFormat="1" x14ac:dyDescent="0.2">
      <c r="A11" s="66" t="s">
        <v>66</v>
      </c>
      <c r="B11" s="37" t="s">
        <v>111</v>
      </c>
      <c r="C11" s="37"/>
      <c r="D11" s="37"/>
      <c r="E11" s="37"/>
      <c r="F11" s="37"/>
      <c r="G11" s="37"/>
      <c r="H11" s="73">
        <f t="shared" ref="H11:J12" si="0">SUMIFS(H$13:H$37,$G$13:$G$37,$A11)</f>
        <v>2608897</v>
      </c>
      <c r="I11" s="128">
        <f t="shared" si="0"/>
        <v>59</v>
      </c>
      <c r="J11" s="73">
        <f t="shared" si="0"/>
        <v>4534782</v>
      </c>
      <c r="K11" s="80">
        <f t="shared" ref="K11:K37" si="1">IF(H11&gt;0,J11/$H11*100,0)</f>
        <v>173.81989400118135</v>
      </c>
      <c r="L11" s="106"/>
    </row>
    <row r="12" spans="1:12" s="66" customFormat="1" x14ac:dyDescent="0.2">
      <c r="A12" s="66" t="s">
        <v>117</v>
      </c>
      <c r="B12" s="37" t="s">
        <v>112</v>
      </c>
      <c r="C12" s="37"/>
      <c r="D12" s="37"/>
      <c r="E12" s="37"/>
      <c r="F12" s="37"/>
      <c r="G12" s="37"/>
      <c r="H12" s="73">
        <f t="shared" si="0"/>
        <v>0</v>
      </c>
      <c r="I12" s="128">
        <f t="shared" si="0"/>
        <v>0</v>
      </c>
      <c r="J12" s="73">
        <f t="shared" si="0"/>
        <v>0</v>
      </c>
      <c r="K12" s="80">
        <f t="shared" si="1"/>
        <v>0</v>
      </c>
      <c r="L12" s="106"/>
    </row>
    <row r="13" spans="1:12" x14ac:dyDescent="0.2">
      <c r="B13" s="27" t="str">
        <f>'VPS1'!A9</f>
        <v>KELM-LEADER-19.2-SAVA-1</v>
      </c>
      <c r="C13" s="28" t="str">
        <f>'VPS1'!B9</f>
        <v>KELM</v>
      </c>
      <c r="D13" s="28">
        <f>'VPS1'!C9</f>
        <v>3</v>
      </c>
      <c r="E13" s="27" t="str">
        <f>'VPS1'!D9</f>
        <v>NVO socialinio verslo kūrimas ir plėtra</v>
      </c>
      <c r="F13" s="27" t="str">
        <f>'VPS1'!E9</f>
        <v>LEADER-19.2-SAVA-1</v>
      </c>
      <c r="G13" s="27" t="str">
        <f>'VPS1'!G9</f>
        <v>EŽŪFKP</v>
      </c>
      <c r="H13" s="79">
        <f>'VPS1'!F9</f>
        <v>198244</v>
      </c>
      <c r="I13" s="129">
        <f>VLOOKUP($B13,'D2'!$A$10:$H$34,7,FALSE)</f>
        <v>3</v>
      </c>
      <c r="J13" s="79">
        <f>VLOOKUP($B13,'D2'!$A$10:$H$34,8,FALSE)</f>
        <v>365795</v>
      </c>
      <c r="K13" s="81">
        <f t="shared" si="1"/>
        <v>184.51756421379716</v>
      </c>
    </row>
    <row r="14" spans="1:12" x14ac:dyDescent="0.2">
      <c r="B14" s="27" t="str">
        <f>'VPS1'!A10</f>
        <v>KELM-LEADER-19.2-SAVA-2</v>
      </c>
      <c r="C14" s="28" t="str">
        <f>'VPS1'!B10</f>
        <v>KELM</v>
      </c>
      <c r="D14" s="28">
        <f>'VPS1'!C10</f>
        <v>3</v>
      </c>
      <c r="E14" s="27" t="str">
        <f>'VPS1'!D10</f>
        <v>Privataus sektoriaus socialinio verslo kūrimas</v>
      </c>
      <c r="F14" s="27" t="str">
        <f>'VPS1'!E10</f>
        <v>LEADER-19.2-SAVA-2</v>
      </c>
      <c r="G14" s="27" t="str">
        <f>'VPS1'!G10</f>
        <v>EŽŪFKP</v>
      </c>
      <c r="H14" s="79">
        <f>'VPS1'!F10</f>
        <v>73159</v>
      </c>
      <c r="I14" s="129">
        <f>VLOOKUP($B14,'D2'!$A$10:$H$34,7,FALSE)</f>
        <v>5</v>
      </c>
      <c r="J14" s="79">
        <f>VLOOKUP($B14,'D2'!$A$10:$H$34,8,FALSE)</f>
        <v>438954</v>
      </c>
      <c r="K14" s="81">
        <f t="shared" si="1"/>
        <v>600</v>
      </c>
    </row>
    <row r="15" spans="1:12" x14ac:dyDescent="0.2">
      <c r="B15" s="27" t="str">
        <f>'VPS1'!A11</f>
        <v>KELM-LEADER-19.2-SAVA-3</v>
      </c>
      <c r="C15" s="28" t="str">
        <f>'VPS1'!B11</f>
        <v>KELM</v>
      </c>
      <c r="D15" s="28">
        <f>'VPS1'!C11</f>
        <v>3</v>
      </c>
      <c r="E15" s="27" t="str">
        <f>'VPS1'!D11</f>
        <v>Vietos projektų pareiškėjų ir vykdytojų mokymas, įgūdžių įgijimas</v>
      </c>
      <c r="F15" s="27" t="str">
        <f>'VPS1'!E11</f>
        <v>LEADER-19.2-SAVA-3</v>
      </c>
      <c r="G15" s="27" t="str">
        <f>'VPS1'!G11</f>
        <v>EŽŪFKP</v>
      </c>
      <c r="H15" s="79">
        <f>'VPS1'!F11</f>
        <v>70356</v>
      </c>
      <c r="I15" s="129">
        <f>VLOOKUP($B15,'D2'!$A$10:$H$34,7,FALSE)</f>
        <v>5</v>
      </c>
      <c r="J15" s="79">
        <f>VLOOKUP($B15,'D2'!$A$10:$H$34,8,FALSE)</f>
        <v>252111</v>
      </c>
      <c r="K15" s="81">
        <f t="shared" si="1"/>
        <v>358.33617601910282</v>
      </c>
    </row>
    <row r="16" spans="1:12" x14ac:dyDescent="0.2">
      <c r="B16" s="27" t="str">
        <f>'VPS1'!A12</f>
        <v>KELM-LEADER-19.2-SAVA-5</v>
      </c>
      <c r="C16" s="28" t="str">
        <f>'VPS1'!B12</f>
        <v>KELM</v>
      </c>
      <c r="D16" s="28">
        <f>'VPS1'!C12</f>
        <v>1</v>
      </c>
      <c r="E16" s="27" t="str">
        <f>'VPS1'!D12</f>
        <v>Jaunimo užimtumo ir integravimosi į vietos bendruomenes veiklų rėmimas</v>
      </c>
      <c r="F16" s="27" t="str">
        <f>'VPS1'!E12</f>
        <v>LEADER-19.2-SAVA-5</v>
      </c>
      <c r="G16" s="27">
        <f>'VPS1'!G12</f>
        <v>0</v>
      </c>
      <c r="H16" s="79">
        <f>'VPS1'!F12</f>
        <v>0</v>
      </c>
      <c r="I16" s="129">
        <f>VLOOKUP($B16,'D2'!$A$10:$H$34,7,FALSE)</f>
        <v>0</v>
      </c>
      <c r="J16" s="79">
        <f>VLOOKUP($B16,'D2'!$A$10:$H$34,8,FALSE)</f>
        <v>0</v>
      </c>
      <c r="K16" s="81">
        <f t="shared" si="1"/>
        <v>0</v>
      </c>
    </row>
    <row r="17" spans="2:11" x14ac:dyDescent="0.2">
      <c r="B17" s="27" t="str">
        <f>'VPS1'!A13</f>
        <v>KELM-LEADER-19.2-SAVA-5.1</v>
      </c>
      <c r="C17" s="28" t="str">
        <f>'VPS1'!B13</f>
        <v>KELM</v>
      </c>
      <c r="D17" s="28">
        <f>'VPS1'!C13</f>
        <v>2</v>
      </c>
      <c r="E17" s="27" t="str">
        <f>'VPS1'!D13</f>
        <v>Parama laisvalaikio, sporto, kultūros ir neformalaus švietimo iniciatyvų skatinimui</v>
      </c>
      <c r="F17" s="27" t="str">
        <f>'VPS1'!E13</f>
        <v>LEADER-19.2-SAVA-5.1</v>
      </c>
      <c r="G17" s="27" t="str">
        <f>'VPS1'!G13</f>
        <v>EŽŪFKP</v>
      </c>
      <c r="H17" s="79">
        <f>'VPS1'!F13</f>
        <v>102759</v>
      </c>
      <c r="I17" s="129">
        <f>VLOOKUP($B17,'D2'!$A$10:$H$34,7,FALSE)</f>
        <v>3</v>
      </c>
      <c r="J17" s="79">
        <f>VLOOKUP($B17,'D2'!$A$10:$H$34,8,FALSE)</f>
        <v>113907</v>
      </c>
      <c r="K17" s="81">
        <f t="shared" si="1"/>
        <v>110.84868478673403</v>
      </c>
    </row>
    <row r="18" spans="2:11" x14ac:dyDescent="0.2">
      <c r="B18" s="27" t="str">
        <f>'VPS1'!A14</f>
        <v>KELM-LEADER-19.2-SAVA-5.2</v>
      </c>
      <c r="C18" s="28" t="str">
        <f>'VPS1'!B14</f>
        <v>KELM</v>
      </c>
      <c r="D18" s="28">
        <f>'VPS1'!C14</f>
        <v>2</v>
      </c>
      <c r="E18" s="27" t="str">
        <f>'VPS1'!D14</f>
        <v>Parama jaunimo verslumo iniciatyvų kūrimuisi</v>
      </c>
      <c r="F18" s="27" t="str">
        <f>'VPS1'!E14</f>
        <v>LEADER-19.2-SAVA-5.2</v>
      </c>
      <c r="G18" s="27" t="str">
        <f>'VPS1'!G14</f>
        <v>EŽŪFKP</v>
      </c>
      <c r="H18" s="79">
        <f>'VPS1'!F14</f>
        <v>37595</v>
      </c>
      <c r="I18" s="129">
        <f>VLOOKUP($B18,'D2'!$A$10:$H$34,7,FALSE)</f>
        <v>4</v>
      </c>
      <c r="J18" s="79">
        <f>VLOOKUP($B18,'D2'!$A$10:$H$34,8,FALSE)</f>
        <v>78270</v>
      </c>
      <c r="K18" s="81">
        <f t="shared" si="1"/>
        <v>208.19257880037242</v>
      </c>
    </row>
    <row r="19" spans="2:11" x14ac:dyDescent="0.2">
      <c r="B19" s="27" t="str">
        <f>'VPS1'!A15</f>
        <v>KELM-LEADER-19.2-SAVA-6</v>
      </c>
      <c r="C19" s="28" t="str">
        <f>'VPS1'!B15</f>
        <v>KELM</v>
      </c>
      <c r="D19" s="28">
        <f>'VPS1'!C15</f>
        <v>1</v>
      </c>
      <c r="E19" s="27" t="str">
        <f>'VPS1'!D15</f>
        <v>Privataus verslo sektoriaus ekonominio gyvybingumo skatinimas</v>
      </c>
      <c r="F19" s="27" t="str">
        <f>'VPS1'!E15</f>
        <v>LEADER-19.2-SAVA-6</v>
      </c>
      <c r="G19" s="27">
        <f>'VPS1'!G15</f>
        <v>0</v>
      </c>
      <c r="H19" s="79">
        <f>'VPS1'!F15</f>
        <v>0</v>
      </c>
      <c r="I19" s="129">
        <f>VLOOKUP($B19,'D2'!$A$10:$H$34,7,FALSE)</f>
        <v>0</v>
      </c>
      <c r="J19" s="79">
        <f>VLOOKUP($B19,'D2'!$A$10:$H$34,8,FALSE)</f>
        <v>0</v>
      </c>
      <c r="K19" s="81">
        <f t="shared" si="1"/>
        <v>0</v>
      </c>
    </row>
    <row r="20" spans="2:11" x14ac:dyDescent="0.2">
      <c r="B20" s="27" t="str">
        <f>'VPS1'!A16</f>
        <v>KELM-LEADER-19.2-SAVA-6.1</v>
      </c>
      <c r="C20" s="28" t="str">
        <f>'VPS1'!B16</f>
        <v>KELM</v>
      </c>
      <c r="D20" s="28">
        <f>'VPS1'!C16</f>
        <v>2</v>
      </c>
      <c r="E20" s="27" t="str">
        <f>'VPS1'!D16</f>
        <v>Parama alternatyvių žemės ūkio veiklų vykdymui</v>
      </c>
      <c r="F20" s="27" t="str">
        <f>'VPS1'!E16</f>
        <v>LEADER-19.2-SAVA-6.1</v>
      </c>
      <c r="G20" s="27" t="str">
        <f>'VPS1'!G16</f>
        <v>EŽŪFKP</v>
      </c>
      <c r="H20" s="79">
        <f>'VPS1'!F16</f>
        <v>854918</v>
      </c>
      <c r="I20" s="129">
        <f>VLOOKUP($B20,'D2'!$A$10:$H$34,7,FALSE)</f>
        <v>11</v>
      </c>
      <c r="J20" s="79">
        <f>VLOOKUP($B20,'D2'!$A$10:$H$34,8,FALSE)</f>
        <v>794019</v>
      </c>
      <c r="K20" s="81">
        <f t="shared" si="1"/>
        <v>92.876626764204289</v>
      </c>
    </row>
    <row r="21" spans="2:11" x14ac:dyDescent="0.2">
      <c r="B21" s="27" t="str">
        <f>'VPS1'!A17</f>
        <v>KELM-LEADER-19.2-SAVA-6.2</v>
      </c>
      <c r="C21" s="28" t="str">
        <f>'VPS1'!B17</f>
        <v>KELM</v>
      </c>
      <c r="D21" s="28">
        <f>'VPS1'!C17</f>
        <v>2</v>
      </c>
      <c r="E21" s="27" t="str">
        <f>'VPS1'!D17</f>
        <v>Parama žemės ūkio produktų perdirbimui</v>
      </c>
      <c r="F21" s="27" t="str">
        <f>'VPS1'!E17</f>
        <v>LEADER-19.2-SAVA-6.2</v>
      </c>
      <c r="G21" s="27" t="str">
        <f>'VPS1'!G17</f>
        <v>EŽŪFKP</v>
      </c>
      <c r="H21" s="79">
        <f>'VPS1'!F17</f>
        <v>0</v>
      </c>
      <c r="I21" s="129">
        <f>VLOOKUP($B21,'D2'!$A$10:$H$34,7,FALSE)</f>
        <v>2</v>
      </c>
      <c r="J21" s="79">
        <f>VLOOKUP($B21,'D2'!$A$10:$H$34,8,FALSE)</f>
        <v>103878</v>
      </c>
      <c r="K21" s="81">
        <f t="shared" si="1"/>
        <v>0</v>
      </c>
    </row>
    <row r="22" spans="2:11" x14ac:dyDescent="0.2">
      <c r="B22" s="27" t="str">
        <f>'VPS1'!A18</f>
        <v>KELM-LEADER-19.2-SAVA-7</v>
      </c>
      <c r="C22" s="28" t="str">
        <f>'VPS1'!B18</f>
        <v>KELM</v>
      </c>
      <c r="D22" s="28">
        <f>'VPS1'!C18</f>
        <v>1</v>
      </c>
      <c r="E22" s="27" t="str">
        <f>'VPS1'!D18</f>
        <v>Bendruomenių ir kitų pelno nesiekiančių organziacijų verslo iniciatyvų kūrimosi skatinimas</v>
      </c>
      <c r="F22" s="27" t="str">
        <f>'VPS1'!E18</f>
        <v>LEADER-19.2-SAVA-7</v>
      </c>
      <c r="G22" s="27">
        <f>'VPS1'!G18</f>
        <v>0</v>
      </c>
      <c r="H22" s="79">
        <f>'VPS1'!F18</f>
        <v>0</v>
      </c>
      <c r="I22" s="129">
        <f>VLOOKUP($B22,'D2'!$A$10:$H$34,7,FALSE)</f>
        <v>0</v>
      </c>
      <c r="J22" s="79">
        <f>VLOOKUP($B22,'D2'!$A$10:$H$34,8,FALSE)</f>
        <v>0</v>
      </c>
      <c r="K22" s="81">
        <f t="shared" si="1"/>
        <v>0</v>
      </c>
    </row>
    <row r="23" spans="2:11" x14ac:dyDescent="0.2">
      <c r="B23" s="27" t="str">
        <f>'VPS1'!A19</f>
        <v>KELM-LEADER-19.2-SAVA-7.1</v>
      </c>
      <c r="C23" s="28" t="str">
        <f>'VPS1'!B19</f>
        <v>KELM</v>
      </c>
      <c r="D23" s="28">
        <f>'VPS1'!C19</f>
        <v>2</v>
      </c>
      <c r="E23" s="27" t="str">
        <f>'VPS1'!D19</f>
        <v>Parama buitinių ir kitų paslaugų plėtrai kaimo vietovėse</v>
      </c>
      <c r="F23" s="27" t="str">
        <f>'VPS1'!E19</f>
        <v>LEADER-19.2-SAVA-7.1</v>
      </c>
      <c r="G23" s="27" t="str">
        <f>'VPS1'!G19</f>
        <v>EŽŪFKP</v>
      </c>
      <c r="H23" s="79">
        <f>'VPS1'!F19</f>
        <v>771269</v>
      </c>
      <c r="I23" s="129">
        <f>VLOOKUP($B23,'D2'!$A$10:$H$34,7,FALSE)</f>
        <v>8</v>
      </c>
      <c r="J23" s="79">
        <f>VLOOKUP($B23,'D2'!$A$10:$H$34,8,FALSE)</f>
        <v>1372096</v>
      </c>
      <c r="K23" s="81">
        <f t="shared" si="1"/>
        <v>177.90109546734018</v>
      </c>
    </row>
    <row r="24" spans="2:11" x14ac:dyDescent="0.2">
      <c r="B24" s="27" t="str">
        <f>'VPS1'!A20</f>
        <v>KELM-LEADER-19.2-SAVA-7.2</v>
      </c>
      <c r="C24" s="28" t="str">
        <f>'VPS1'!B20</f>
        <v>KELM</v>
      </c>
      <c r="D24" s="28">
        <f>'VPS1'!C20</f>
        <v>2</v>
      </c>
      <c r="E24" s="27" t="str">
        <f>'VPS1'!D20</f>
        <v>Parama maisto tiekimo grandinės organizavimui ir žemės ūkio perdirbimui</v>
      </c>
      <c r="F24" s="27" t="str">
        <f>'VPS1'!E20</f>
        <v>LEADER-19.2-SAVA-7.2</v>
      </c>
      <c r="G24" s="27" t="str">
        <f>'VPS1'!G20</f>
        <v>EŽŪFKP</v>
      </c>
      <c r="H24" s="79">
        <f>'VPS1'!F20</f>
        <v>113832</v>
      </c>
      <c r="I24" s="129">
        <f>VLOOKUP($B24,'D2'!$A$10:$H$34,7,FALSE)</f>
        <v>5</v>
      </c>
      <c r="J24" s="79">
        <f>VLOOKUP($B24,'D2'!$A$10:$H$34,8,FALSE)</f>
        <v>643797</v>
      </c>
      <c r="K24" s="81">
        <f t="shared" si="1"/>
        <v>565.56767868437692</v>
      </c>
    </row>
    <row r="25" spans="2:11" x14ac:dyDescent="0.2">
      <c r="B25" s="27" t="str">
        <f>'VPS1'!A21</f>
        <v>KELM-LEADER-19.2-SAVA-8</v>
      </c>
      <c r="C25" s="28" t="str">
        <f>'VPS1'!B21</f>
        <v>KELM</v>
      </c>
      <c r="D25" s="28">
        <f>'VPS1'!C21</f>
        <v>1</v>
      </c>
      <c r="E25" s="27" t="str">
        <f>'VPS1'!D21</f>
        <v>Kaimo tradicijų puoselėjimas, mokomųjų, švietėjiškų veiklų rėmimas</v>
      </c>
      <c r="F25" s="27" t="str">
        <f>'VPS1'!E21</f>
        <v>LEADER-19.2-SAVA-8</v>
      </c>
      <c r="G25" s="27">
        <f>'VPS1'!G21</f>
        <v>0</v>
      </c>
      <c r="H25" s="79">
        <f>'VPS1'!F21</f>
        <v>0</v>
      </c>
      <c r="I25" s="129">
        <f>VLOOKUP($B25,'D2'!$A$10:$H$34,7,FALSE)</f>
        <v>0</v>
      </c>
      <c r="J25" s="79">
        <f>VLOOKUP($B25,'D2'!$A$10:$H$34,8,FALSE)</f>
        <v>0</v>
      </c>
      <c r="K25" s="81">
        <f t="shared" si="1"/>
        <v>0</v>
      </c>
    </row>
    <row r="26" spans="2:11" x14ac:dyDescent="0.2">
      <c r="B26" s="27" t="str">
        <f>'VPS1'!A22</f>
        <v>KELM-LEADER-19.2-SAVA-8.1</v>
      </c>
      <c r="C26" s="28" t="str">
        <f>'VPS1'!B22</f>
        <v>KELM</v>
      </c>
      <c r="D26" s="28">
        <f>'VPS1'!C22</f>
        <v>2</v>
      </c>
      <c r="E26" s="27" t="str">
        <f>'VPS1'!D22</f>
        <v>Kultūros savitumo ir tradicijų išsaugojimas, sveikos gyvensos ir aktyvaus poilsio</v>
      </c>
      <c r="F26" s="27" t="str">
        <f>'VPS1'!E22</f>
        <v>LEADER-19.2-SAVA-8.1</v>
      </c>
      <c r="G26" s="27" t="str">
        <f>'VPS1'!G22</f>
        <v>EŽŪFKP</v>
      </c>
      <c r="H26" s="79">
        <f>'VPS1'!F22</f>
        <v>179857</v>
      </c>
      <c r="I26" s="129">
        <f>VLOOKUP($B26,'D2'!$A$10:$H$34,7,FALSE)</f>
        <v>6</v>
      </c>
      <c r="J26" s="79">
        <f>VLOOKUP($B26,'D2'!$A$10:$H$34,8,FALSE)</f>
        <v>137839</v>
      </c>
      <c r="K26" s="81">
        <f t="shared" si="1"/>
        <v>76.63810694051385</v>
      </c>
    </row>
    <row r="27" spans="2:11" x14ac:dyDescent="0.2">
      <c r="B27" s="27" t="str">
        <f>'VPS1'!A23</f>
        <v>KELM-LEADER-19.2-SAVA-8.2</v>
      </c>
      <c r="C27" s="28" t="str">
        <f>'VPS1'!B23</f>
        <v>KELM</v>
      </c>
      <c r="D27" s="28">
        <f>'VPS1'!C23</f>
        <v>2</v>
      </c>
      <c r="E27" s="27" t="str">
        <f>'VPS1'!D23</f>
        <v>Laisvalaikio ir turizmo veiklų skatinimas saugomose teritorijose</v>
      </c>
      <c r="F27" s="27" t="str">
        <f>'VPS1'!E23</f>
        <v>LEADER-19.2-SAVA-8.2</v>
      </c>
      <c r="G27" s="27" t="str">
        <f>'VPS1'!G23</f>
        <v>EŽŪFKP</v>
      </c>
      <c r="H27" s="79">
        <f>'VPS1'!F23</f>
        <v>29227</v>
      </c>
      <c r="I27" s="129">
        <f>VLOOKUP($B27,'D2'!$A$10:$H$34,7,FALSE)</f>
        <v>2</v>
      </c>
      <c r="J27" s="79">
        <f>VLOOKUP($B27,'D2'!$A$10:$H$34,8,FALSE)</f>
        <v>29264</v>
      </c>
      <c r="K27" s="81">
        <f t="shared" si="1"/>
        <v>100.12659527149555</v>
      </c>
    </row>
    <row r="28" spans="2:11" x14ac:dyDescent="0.2">
      <c r="B28" s="27" t="str">
        <f>'VPS1'!A24</f>
        <v>KELM-LEADER-19.2-SAVA-9</v>
      </c>
      <c r="C28" s="28" t="str">
        <f>'VPS1'!B24</f>
        <v>KELM</v>
      </c>
      <c r="D28" s="28">
        <f>'VPS1'!C24</f>
        <v>3</v>
      </c>
      <c r="E28" s="27" t="str">
        <f>'VPS1'!D24</f>
        <v>Pagrindinės paslaugos ir kaimų atnaujinimas kaimo vietovėse</v>
      </c>
      <c r="F28" s="27" t="str">
        <f>'VPS1'!E24</f>
        <v>LEADER-19.2-SAVA-9</v>
      </c>
      <c r="G28" s="27" t="str">
        <f>'VPS1'!G24</f>
        <v>EŽŪFKP</v>
      </c>
      <c r="H28" s="79">
        <f>'VPS1'!F24</f>
        <v>177681</v>
      </c>
      <c r="I28" s="129">
        <f>VLOOKUP($B28,'D2'!$A$10:$H$34,7,FALSE)</f>
        <v>5</v>
      </c>
      <c r="J28" s="79">
        <f>VLOOKUP($B28,'D2'!$A$10:$H$34,8,FALSE)</f>
        <v>204852</v>
      </c>
      <c r="K28" s="81">
        <f t="shared" si="1"/>
        <v>115.292012089081</v>
      </c>
    </row>
    <row r="29" spans="2:11" x14ac:dyDescent="0.2">
      <c r="B29" s="27" t="str">
        <f>'VPS1'!A25</f>
        <v>-</v>
      </c>
      <c r="C29" s="28">
        <f>'VPS1'!B25</f>
        <v>0</v>
      </c>
      <c r="D29" s="28">
        <f>'VPS1'!C25</f>
        <v>0</v>
      </c>
      <c r="E29" s="27">
        <f>'VPS1'!D25</f>
        <v>0</v>
      </c>
      <c r="F29" s="27">
        <f>'VPS1'!E25</f>
        <v>0</v>
      </c>
      <c r="G29" s="27">
        <f>'VPS1'!G25</f>
        <v>0</v>
      </c>
      <c r="H29" s="79">
        <f>'VPS1'!F25</f>
        <v>0</v>
      </c>
      <c r="I29" s="129">
        <f>VLOOKUP($B29,'D2'!$A$10:$H$34,7,FALSE)</f>
        <v>0</v>
      </c>
      <c r="J29" s="79">
        <f>VLOOKUP($B29,'D2'!$A$10:$H$34,8,FALSE)</f>
        <v>0</v>
      </c>
      <c r="K29" s="81">
        <f t="shared" si="1"/>
        <v>0</v>
      </c>
    </row>
    <row r="30" spans="2:11" x14ac:dyDescent="0.2">
      <c r="B30" s="27" t="str">
        <f>'VPS1'!A26</f>
        <v>-</v>
      </c>
      <c r="C30" s="28">
        <f>'VPS1'!B26</f>
        <v>0</v>
      </c>
      <c r="D30" s="28">
        <f>'VPS1'!C26</f>
        <v>0</v>
      </c>
      <c r="E30" s="27">
        <f>'VPS1'!D26</f>
        <v>0</v>
      </c>
      <c r="F30" s="27">
        <f>'VPS1'!E26</f>
        <v>0</v>
      </c>
      <c r="G30" s="27">
        <f>'VPS1'!G26</f>
        <v>0</v>
      </c>
      <c r="H30" s="79">
        <f>'VPS1'!F26</f>
        <v>0</v>
      </c>
      <c r="I30" s="129">
        <f>VLOOKUP($B30,'D2'!$A$10:$H$34,7,FALSE)</f>
        <v>0</v>
      </c>
      <c r="J30" s="79">
        <f>VLOOKUP($B30,'D2'!$A$10:$H$34,8,FALSE)</f>
        <v>0</v>
      </c>
      <c r="K30" s="81">
        <f t="shared" si="1"/>
        <v>0</v>
      </c>
    </row>
    <row r="31" spans="2:11" x14ac:dyDescent="0.2">
      <c r="B31" s="27" t="str">
        <f>'VPS1'!A27</f>
        <v>-</v>
      </c>
      <c r="C31" s="28">
        <f>'VPS1'!B27</f>
        <v>0</v>
      </c>
      <c r="D31" s="28">
        <f>'VPS1'!C27</f>
        <v>0</v>
      </c>
      <c r="E31" s="27">
        <f>'VPS1'!D27</f>
        <v>0</v>
      </c>
      <c r="F31" s="27">
        <f>'VPS1'!E27</f>
        <v>0</v>
      </c>
      <c r="G31" s="27">
        <f>'VPS1'!G27</f>
        <v>0</v>
      </c>
      <c r="H31" s="79">
        <f>'VPS1'!F27</f>
        <v>0</v>
      </c>
      <c r="I31" s="129">
        <f>VLOOKUP($B31,'D2'!$A$10:$H$34,7,FALSE)</f>
        <v>0</v>
      </c>
      <c r="J31" s="79">
        <f>VLOOKUP($B31,'D2'!$A$10:$H$34,8,FALSE)</f>
        <v>0</v>
      </c>
      <c r="K31" s="81">
        <f t="shared" si="1"/>
        <v>0</v>
      </c>
    </row>
    <row r="32" spans="2:11" x14ac:dyDescent="0.2">
      <c r="B32" s="27" t="str">
        <f>'VPS1'!A28</f>
        <v>-</v>
      </c>
      <c r="C32" s="28">
        <f>'VPS1'!B28</f>
        <v>0</v>
      </c>
      <c r="D32" s="28">
        <f>'VPS1'!C28</f>
        <v>0</v>
      </c>
      <c r="E32" s="27">
        <f>'VPS1'!D28</f>
        <v>0</v>
      </c>
      <c r="F32" s="27">
        <f>'VPS1'!E28</f>
        <v>0</v>
      </c>
      <c r="G32" s="27">
        <f>'VPS1'!G28</f>
        <v>0</v>
      </c>
      <c r="H32" s="79">
        <f>'VPS1'!F28</f>
        <v>0</v>
      </c>
      <c r="I32" s="129">
        <f>VLOOKUP($B32,'D2'!$A$10:$H$34,7,FALSE)</f>
        <v>0</v>
      </c>
      <c r="J32" s="79">
        <f>VLOOKUP($B32,'D2'!$A$10:$H$34,8,FALSE)</f>
        <v>0</v>
      </c>
      <c r="K32" s="81">
        <f t="shared" si="1"/>
        <v>0</v>
      </c>
    </row>
    <row r="33" spans="2:11" x14ac:dyDescent="0.2">
      <c r="B33" s="27" t="str">
        <f>'VPS1'!A29</f>
        <v>-</v>
      </c>
      <c r="C33" s="28">
        <f>'VPS1'!B29</f>
        <v>0</v>
      </c>
      <c r="D33" s="28">
        <f>'VPS1'!C29</f>
        <v>0</v>
      </c>
      <c r="E33" s="27">
        <f>'VPS1'!D29</f>
        <v>0</v>
      </c>
      <c r="F33" s="27">
        <f>'VPS1'!E29</f>
        <v>0</v>
      </c>
      <c r="G33" s="27">
        <f>'VPS1'!G29</f>
        <v>0</v>
      </c>
      <c r="H33" s="79">
        <f>'VPS1'!F29</f>
        <v>0</v>
      </c>
      <c r="I33" s="129">
        <f>VLOOKUP($B33,'D2'!$A$10:$H$34,7,FALSE)</f>
        <v>0</v>
      </c>
      <c r="J33" s="79">
        <f>VLOOKUP($B33,'D2'!$A$10:$H$34,8,FALSE)</f>
        <v>0</v>
      </c>
      <c r="K33" s="81">
        <f t="shared" si="1"/>
        <v>0</v>
      </c>
    </row>
    <row r="34" spans="2:11" x14ac:dyDescent="0.2">
      <c r="B34" s="27" t="str">
        <f>'VPS1'!A30</f>
        <v>-</v>
      </c>
      <c r="C34" s="28">
        <f>'VPS1'!B30</f>
        <v>0</v>
      </c>
      <c r="D34" s="28">
        <f>'VPS1'!C30</f>
        <v>0</v>
      </c>
      <c r="E34" s="27">
        <f>'VPS1'!D30</f>
        <v>0</v>
      </c>
      <c r="F34" s="27">
        <f>'VPS1'!E30</f>
        <v>0</v>
      </c>
      <c r="G34" s="27">
        <f>'VPS1'!G30</f>
        <v>0</v>
      </c>
      <c r="H34" s="79">
        <f>'VPS1'!F30</f>
        <v>0</v>
      </c>
      <c r="I34" s="129">
        <f>VLOOKUP($B34,'D2'!$A$10:$H$34,7,FALSE)</f>
        <v>0</v>
      </c>
      <c r="J34" s="79">
        <f>VLOOKUP($B34,'D2'!$A$10:$H$34,8,FALSE)</f>
        <v>0</v>
      </c>
      <c r="K34" s="81">
        <f t="shared" si="1"/>
        <v>0</v>
      </c>
    </row>
    <row r="35" spans="2:11" x14ac:dyDescent="0.2">
      <c r="B35" s="27" t="str">
        <f>'VPS1'!A31</f>
        <v>-</v>
      </c>
      <c r="C35" s="28">
        <f>'VPS1'!B31</f>
        <v>0</v>
      </c>
      <c r="D35" s="28">
        <f>'VPS1'!C31</f>
        <v>0</v>
      </c>
      <c r="E35" s="27">
        <f>'VPS1'!D31</f>
        <v>0</v>
      </c>
      <c r="F35" s="27">
        <f>'VPS1'!E31</f>
        <v>0</v>
      </c>
      <c r="G35" s="27">
        <f>'VPS1'!G31</f>
        <v>0</v>
      </c>
      <c r="H35" s="79">
        <f>'VPS1'!F31</f>
        <v>0</v>
      </c>
      <c r="I35" s="129">
        <f>VLOOKUP($B35,'D2'!$A$10:$H$34,7,FALSE)</f>
        <v>0</v>
      </c>
      <c r="J35" s="79">
        <f>VLOOKUP($B35,'D2'!$A$10:$H$34,8,FALSE)</f>
        <v>0</v>
      </c>
      <c r="K35" s="81">
        <f t="shared" si="1"/>
        <v>0</v>
      </c>
    </row>
    <row r="36" spans="2:11" x14ac:dyDescent="0.2">
      <c r="B36" s="27" t="str">
        <f>'VPS1'!A32</f>
        <v>-</v>
      </c>
      <c r="C36" s="28">
        <f>'VPS1'!B32</f>
        <v>0</v>
      </c>
      <c r="D36" s="28">
        <f>'VPS1'!C32</f>
        <v>0</v>
      </c>
      <c r="E36" s="27">
        <f>'VPS1'!D32</f>
        <v>0</v>
      </c>
      <c r="F36" s="27">
        <f>'VPS1'!E32</f>
        <v>0</v>
      </c>
      <c r="G36" s="27">
        <f>'VPS1'!G32</f>
        <v>0</v>
      </c>
      <c r="H36" s="79">
        <f>'VPS1'!F32</f>
        <v>0</v>
      </c>
      <c r="I36" s="129">
        <f>VLOOKUP($B36,'D2'!$A$10:$H$34,7,FALSE)</f>
        <v>0</v>
      </c>
      <c r="J36" s="79">
        <f>VLOOKUP($B36,'D2'!$A$10:$H$34,8,FALSE)</f>
        <v>0</v>
      </c>
      <c r="K36" s="81">
        <f t="shared" si="1"/>
        <v>0</v>
      </c>
    </row>
    <row r="37" spans="2:11" x14ac:dyDescent="0.2">
      <c r="B37" s="27" t="str">
        <f>'VPS1'!A33</f>
        <v>-</v>
      </c>
      <c r="C37" s="28">
        <f>'VPS1'!B33</f>
        <v>0</v>
      </c>
      <c r="D37" s="28">
        <f>'VPS1'!C33</f>
        <v>0</v>
      </c>
      <c r="E37" s="27">
        <f>'VPS1'!D33</f>
        <v>0</v>
      </c>
      <c r="F37" s="27">
        <f>'VPS1'!E33</f>
        <v>0</v>
      </c>
      <c r="G37" s="27">
        <f>'VPS1'!G33</f>
        <v>0</v>
      </c>
      <c r="H37" s="79">
        <f>'VPS1'!F33</f>
        <v>0</v>
      </c>
      <c r="I37" s="129">
        <f>VLOOKUP($B37,'D2'!$A$10:$H$34,7,FALSE)</f>
        <v>0</v>
      </c>
      <c r="J37" s="79">
        <f>VLOOKUP($B37,'D2'!$A$10:$H$34,8,FALSE)</f>
        <v>0</v>
      </c>
      <c r="K37" s="81">
        <f t="shared" si="1"/>
        <v>0</v>
      </c>
    </row>
    <row r="40" spans="2:11" x14ac:dyDescent="0.2">
      <c r="E40" s="76"/>
    </row>
  </sheetData>
  <pageMargins left="0.7" right="0.7" top="0.75" bottom="0.75" header="0.3" footer="0.3"/>
  <pageSetup paperSize="9" scale="82"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CT40"/>
  <sheetViews>
    <sheetView topLeftCell="B3" zoomScaleNormal="100" zoomScaleSheetLayoutView="112" workbookViewId="0">
      <selection activeCell="I5" sqref="I5"/>
    </sheetView>
  </sheetViews>
  <sheetFormatPr defaultColWidth="8.7109375" defaultRowHeight="12" x14ac:dyDescent="0.25"/>
  <cols>
    <col min="1" max="1" width="15.85546875" style="65" customWidth="1"/>
    <col min="2" max="2" width="30.28515625" style="65" customWidth="1"/>
    <col min="3" max="4" width="8.5703125" style="68" customWidth="1"/>
    <col min="5" max="5" width="30.5703125" style="43" customWidth="1"/>
    <col min="6" max="6" width="18.5703125" style="43" customWidth="1"/>
    <col min="7" max="18" width="12.7109375" style="43" customWidth="1"/>
    <col min="19" max="28" width="15.5703125" style="43" customWidth="1"/>
    <col min="29" max="48" width="12.7109375" style="43" customWidth="1"/>
    <col min="49" max="49" width="15.5703125" style="66" customWidth="1"/>
    <col min="50" max="58" width="15.5703125" style="43" customWidth="1"/>
    <col min="59" max="68" width="12.7109375" style="43" customWidth="1"/>
    <col min="69" max="69" width="12.7109375" style="66" customWidth="1"/>
    <col min="70" max="78" width="12.7109375" style="43" customWidth="1"/>
    <col min="79" max="79" width="14.42578125" style="66" customWidth="1"/>
    <col min="80" max="98" width="12.7109375" style="43" customWidth="1"/>
    <col min="99" max="16384" width="8.7109375" style="43"/>
  </cols>
  <sheetData>
    <row r="1" spans="1:98" s="62" customFormat="1" ht="20.25" x14ac:dyDescent="0.25">
      <c r="A1" s="61"/>
      <c r="B1" s="145" t="s">
        <v>256</v>
      </c>
      <c r="C1" s="134" t="s">
        <v>209</v>
      </c>
      <c r="D1" s="63"/>
      <c r="H1" s="64"/>
    </row>
    <row r="2" spans="1:98" s="66" customFormat="1" x14ac:dyDescent="0.25">
      <c r="A2" s="65"/>
      <c r="B2" s="65"/>
      <c r="C2" s="135"/>
      <c r="D2" s="67"/>
      <c r="H2" s="43"/>
    </row>
    <row r="3" spans="1:98" s="66" customFormat="1" x14ac:dyDescent="0.25">
      <c r="B3" s="65" t="s">
        <v>5</v>
      </c>
      <c r="C3" s="133" t="s">
        <v>148</v>
      </c>
      <c r="D3" s="68"/>
      <c r="H3" s="43"/>
    </row>
    <row r="4" spans="1:98" x14ac:dyDescent="0.25">
      <c r="B4" s="65" t="s">
        <v>6</v>
      </c>
      <c r="C4" s="133" t="s">
        <v>148</v>
      </c>
      <c r="E4" s="76"/>
    </row>
    <row r="5" spans="1:98" x14ac:dyDescent="0.25">
      <c r="E5" s="76"/>
    </row>
    <row r="6" spans="1:98" ht="48" x14ac:dyDescent="0.25">
      <c r="E6" s="69"/>
      <c r="F6" s="69"/>
      <c r="I6" s="38" t="s">
        <v>150</v>
      </c>
      <c r="J6" s="38" t="s">
        <v>150</v>
      </c>
      <c r="K6" s="38" t="s">
        <v>150</v>
      </c>
      <c r="L6" s="38" t="s">
        <v>150</v>
      </c>
      <c r="M6" s="38" t="s">
        <v>150</v>
      </c>
      <c r="N6" s="38" t="s">
        <v>150</v>
      </c>
      <c r="O6" s="38" t="s">
        <v>150</v>
      </c>
      <c r="P6" s="38" t="s">
        <v>150</v>
      </c>
      <c r="Q6" s="38" t="s">
        <v>150</v>
      </c>
      <c r="R6" s="38" t="s">
        <v>150</v>
      </c>
      <c r="S6" s="38" t="s">
        <v>150</v>
      </c>
      <c r="T6" s="38" t="s">
        <v>150</v>
      </c>
      <c r="U6" s="38" t="s">
        <v>150</v>
      </c>
      <c r="V6" s="38" t="s">
        <v>150</v>
      </c>
      <c r="W6" s="38" t="s">
        <v>150</v>
      </c>
      <c r="X6" s="38" t="s">
        <v>150</v>
      </c>
      <c r="Y6" s="38" t="s">
        <v>150</v>
      </c>
      <c r="Z6" s="38" t="s">
        <v>150</v>
      </c>
      <c r="AA6" s="38" t="s">
        <v>150</v>
      </c>
      <c r="AB6" s="38" t="s">
        <v>150</v>
      </c>
      <c r="AC6" s="38" t="s">
        <v>150</v>
      </c>
      <c r="AD6" s="38" t="s">
        <v>150</v>
      </c>
      <c r="AE6" s="38" t="s">
        <v>150</v>
      </c>
      <c r="AF6" s="38" t="s">
        <v>150</v>
      </c>
      <c r="AG6" s="38" t="s">
        <v>150</v>
      </c>
      <c r="AH6" s="38" t="s">
        <v>150</v>
      </c>
      <c r="AI6" s="38" t="s">
        <v>150</v>
      </c>
      <c r="AJ6" s="38" t="s">
        <v>150</v>
      </c>
      <c r="AK6" s="38" t="s">
        <v>150</v>
      </c>
      <c r="AL6" s="38" t="s">
        <v>150</v>
      </c>
      <c r="AM6" s="39" t="s">
        <v>116</v>
      </c>
      <c r="AN6" s="39" t="s">
        <v>116</v>
      </c>
      <c r="AO6" s="39" t="s">
        <v>116</v>
      </c>
      <c r="AP6" s="39" t="s">
        <v>116</v>
      </c>
      <c r="AQ6" s="39" t="s">
        <v>116</v>
      </c>
      <c r="AR6" s="39" t="s">
        <v>116</v>
      </c>
      <c r="AS6" s="39" t="s">
        <v>116</v>
      </c>
      <c r="AT6" s="39" t="s">
        <v>116</v>
      </c>
      <c r="AU6" s="39" t="s">
        <v>116</v>
      </c>
      <c r="AV6" s="39" t="s">
        <v>116</v>
      </c>
      <c r="AW6" s="39" t="s">
        <v>116</v>
      </c>
      <c r="AX6" s="39" t="s">
        <v>116</v>
      </c>
      <c r="AY6" s="39" t="s">
        <v>116</v>
      </c>
      <c r="AZ6" s="39" t="s">
        <v>116</v>
      </c>
      <c r="BA6" s="39" t="s">
        <v>116</v>
      </c>
      <c r="BB6" s="39" t="s">
        <v>116</v>
      </c>
      <c r="BC6" s="39" t="s">
        <v>116</v>
      </c>
      <c r="BD6" s="39" t="s">
        <v>116</v>
      </c>
      <c r="BE6" s="39" t="s">
        <v>116</v>
      </c>
      <c r="BF6" s="39" t="s">
        <v>116</v>
      </c>
      <c r="BG6" s="39" t="s">
        <v>116</v>
      </c>
      <c r="BH6" s="39" t="s">
        <v>116</v>
      </c>
      <c r="BI6" s="39" t="s">
        <v>116</v>
      </c>
      <c r="BJ6" s="39" t="s">
        <v>116</v>
      </c>
      <c r="BK6" s="39" t="s">
        <v>116</v>
      </c>
      <c r="BL6" s="39" t="s">
        <v>116</v>
      </c>
      <c r="BM6" s="39" t="s">
        <v>116</v>
      </c>
      <c r="BN6" s="39" t="s">
        <v>116</v>
      </c>
      <c r="BO6" s="39" t="s">
        <v>116</v>
      </c>
      <c r="BP6" s="39" t="s">
        <v>116</v>
      </c>
      <c r="BQ6" s="40" t="s">
        <v>151</v>
      </c>
      <c r="BR6" s="40" t="s">
        <v>151</v>
      </c>
      <c r="BS6" s="40" t="s">
        <v>151</v>
      </c>
      <c r="BT6" s="40" t="s">
        <v>151</v>
      </c>
      <c r="BU6" s="40" t="s">
        <v>151</v>
      </c>
      <c r="BV6" s="40" t="s">
        <v>151</v>
      </c>
      <c r="BW6" s="40" t="s">
        <v>151</v>
      </c>
      <c r="BX6" s="40" t="s">
        <v>151</v>
      </c>
      <c r="BY6" s="40" t="s">
        <v>151</v>
      </c>
      <c r="BZ6" s="40" t="s">
        <v>151</v>
      </c>
      <c r="CA6" s="40" t="s">
        <v>151</v>
      </c>
      <c r="CB6" s="40" t="s">
        <v>151</v>
      </c>
      <c r="CC6" s="40" t="s">
        <v>151</v>
      </c>
      <c r="CD6" s="40" t="s">
        <v>151</v>
      </c>
      <c r="CE6" s="40" t="s">
        <v>151</v>
      </c>
      <c r="CF6" s="40" t="s">
        <v>151</v>
      </c>
      <c r="CG6" s="40" t="s">
        <v>151</v>
      </c>
      <c r="CH6" s="40" t="s">
        <v>151</v>
      </c>
      <c r="CI6" s="40" t="s">
        <v>151</v>
      </c>
      <c r="CJ6" s="40" t="s">
        <v>151</v>
      </c>
      <c r="CK6" s="40" t="s">
        <v>151</v>
      </c>
      <c r="CL6" s="40" t="s">
        <v>151</v>
      </c>
      <c r="CM6" s="40" t="s">
        <v>151</v>
      </c>
      <c r="CN6" s="40" t="s">
        <v>151</v>
      </c>
      <c r="CO6" s="40" t="s">
        <v>151</v>
      </c>
      <c r="CP6" s="40" t="s">
        <v>151</v>
      </c>
      <c r="CQ6" s="40" t="s">
        <v>151</v>
      </c>
      <c r="CR6" s="40" t="s">
        <v>151</v>
      </c>
      <c r="CS6" s="40" t="s">
        <v>151</v>
      </c>
      <c r="CT6" s="40" t="s">
        <v>151</v>
      </c>
    </row>
    <row r="7" spans="1:98" s="71" customFormat="1" ht="60" x14ac:dyDescent="0.25">
      <c r="A7" s="70"/>
      <c r="B7" s="36" t="s">
        <v>96</v>
      </c>
      <c r="C7" s="36" t="s">
        <v>7</v>
      </c>
      <c r="D7" s="36" t="s">
        <v>8</v>
      </c>
      <c r="E7" s="36" t="s">
        <v>9</v>
      </c>
      <c r="F7" s="36" t="s">
        <v>10</v>
      </c>
      <c r="G7" s="36" t="s">
        <v>39</v>
      </c>
      <c r="H7" s="50" t="s">
        <v>33</v>
      </c>
      <c r="I7" s="38" t="s">
        <v>113</v>
      </c>
      <c r="J7" s="38" t="s">
        <v>113</v>
      </c>
      <c r="K7" s="38" t="s">
        <v>113</v>
      </c>
      <c r="L7" s="38" t="s">
        <v>113</v>
      </c>
      <c r="M7" s="38" t="s">
        <v>113</v>
      </c>
      <c r="N7" s="38" t="s">
        <v>113</v>
      </c>
      <c r="O7" s="38" t="s">
        <v>113</v>
      </c>
      <c r="P7" s="38" t="s">
        <v>113</v>
      </c>
      <c r="Q7" s="38" t="s">
        <v>113</v>
      </c>
      <c r="R7" s="38" t="s">
        <v>113</v>
      </c>
      <c r="S7" s="38" t="s">
        <v>114</v>
      </c>
      <c r="T7" s="38" t="s">
        <v>114</v>
      </c>
      <c r="U7" s="38" t="s">
        <v>114</v>
      </c>
      <c r="V7" s="38" t="s">
        <v>114</v>
      </c>
      <c r="W7" s="38" t="s">
        <v>114</v>
      </c>
      <c r="X7" s="38" t="s">
        <v>114</v>
      </c>
      <c r="Y7" s="38" t="s">
        <v>114</v>
      </c>
      <c r="Z7" s="38" t="s">
        <v>114</v>
      </c>
      <c r="AA7" s="38" t="s">
        <v>114</v>
      </c>
      <c r="AB7" s="38" t="s">
        <v>114</v>
      </c>
      <c r="AC7" s="38" t="s">
        <v>115</v>
      </c>
      <c r="AD7" s="38" t="s">
        <v>115</v>
      </c>
      <c r="AE7" s="38" t="s">
        <v>115</v>
      </c>
      <c r="AF7" s="38" t="s">
        <v>115</v>
      </c>
      <c r="AG7" s="38" t="s">
        <v>115</v>
      </c>
      <c r="AH7" s="38" t="s">
        <v>115</v>
      </c>
      <c r="AI7" s="38" t="s">
        <v>115</v>
      </c>
      <c r="AJ7" s="38" t="s">
        <v>115</v>
      </c>
      <c r="AK7" s="38" t="s">
        <v>115</v>
      </c>
      <c r="AL7" s="38" t="s">
        <v>115</v>
      </c>
      <c r="AM7" s="39" t="s">
        <v>113</v>
      </c>
      <c r="AN7" s="39" t="s">
        <v>113</v>
      </c>
      <c r="AO7" s="39" t="s">
        <v>113</v>
      </c>
      <c r="AP7" s="39" t="s">
        <v>113</v>
      </c>
      <c r="AQ7" s="39" t="s">
        <v>113</v>
      </c>
      <c r="AR7" s="39" t="s">
        <v>113</v>
      </c>
      <c r="AS7" s="39" t="s">
        <v>113</v>
      </c>
      <c r="AT7" s="39" t="s">
        <v>113</v>
      </c>
      <c r="AU7" s="39" t="s">
        <v>113</v>
      </c>
      <c r="AV7" s="39" t="s">
        <v>113</v>
      </c>
      <c r="AW7" s="39" t="s">
        <v>114</v>
      </c>
      <c r="AX7" s="39" t="s">
        <v>114</v>
      </c>
      <c r="AY7" s="39" t="s">
        <v>114</v>
      </c>
      <c r="AZ7" s="39" t="s">
        <v>114</v>
      </c>
      <c r="BA7" s="39" t="s">
        <v>114</v>
      </c>
      <c r="BB7" s="39" t="s">
        <v>114</v>
      </c>
      <c r="BC7" s="39" t="s">
        <v>114</v>
      </c>
      <c r="BD7" s="39" t="s">
        <v>114</v>
      </c>
      <c r="BE7" s="39" t="s">
        <v>114</v>
      </c>
      <c r="BF7" s="39" t="s">
        <v>114</v>
      </c>
      <c r="BG7" s="39" t="s">
        <v>115</v>
      </c>
      <c r="BH7" s="39" t="s">
        <v>115</v>
      </c>
      <c r="BI7" s="39" t="s">
        <v>115</v>
      </c>
      <c r="BJ7" s="39" t="s">
        <v>115</v>
      </c>
      <c r="BK7" s="39" t="s">
        <v>115</v>
      </c>
      <c r="BL7" s="39" t="s">
        <v>115</v>
      </c>
      <c r="BM7" s="39" t="s">
        <v>115</v>
      </c>
      <c r="BN7" s="39" t="s">
        <v>115</v>
      </c>
      <c r="BO7" s="39" t="s">
        <v>115</v>
      </c>
      <c r="BP7" s="39" t="s">
        <v>115</v>
      </c>
      <c r="BQ7" s="40" t="s">
        <v>113</v>
      </c>
      <c r="BR7" s="40" t="s">
        <v>113</v>
      </c>
      <c r="BS7" s="40" t="s">
        <v>113</v>
      </c>
      <c r="BT7" s="40" t="s">
        <v>113</v>
      </c>
      <c r="BU7" s="40" t="s">
        <v>113</v>
      </c>
      <c r="BV7" s="40" t="s">
        <v>113</v>
      </c>
      <c r="BW7" s="40" t="s">
        <v>113</v>
      </c>
      <c r="BX7" s="40" t="s">
        <v>113</v>
      </c>
      <c r="BY7" s="40" t="s">
        <v>113</v>
      </c>
      <c r="BZ7" s="40" t="s">
        <v>113</v>
      </c>
      <c r="CA7" s="40" t="s">
        <v>114</v>
      </c>
      <c r="CB7" s="40" t="s">
        <v>114</v>
      </c>
      <c r="CC7" s="40" t="s">
        <v>114</v>
      </c>
      <c r="CD7" s="40" t="s">
        <v>114</v>
      </c>
      <c r="CE7" s="40" t="s">
        <v>114</v>
      </c>
      <c r="CF7" s="40" t="s">
        <v>114</v>
      </c>
      <c r="CG7" s="40" t="s">
        <v>114</v>
      </c>
      <c r="CH7" s="40" t="s">
        <v>114</v>
      </c>
      <c r="CI7" s="40" t="s">
        <v>114</v>
      </c>
      <c r="CJ7" s="40" t="s">
        <v>114</v>
      </c>
      <c r="CK7" s="40" t="s">
        <v>115</v>
      </c>
      <c r="CL7" s="40" t="s">
        <v>115</v>
      </c>
      <c r="CM7" s="40" t="s">
        <v>115</v>
      </c>
      <c r="CN7" s="40" t="s">
        <v>115</v>
      </c>
      <c r="CO7" s="40" t="s">
        <v>115</v>
      </c>
      <c r="CP7" s="40" t="s">
        <v>115</v>
      </c>
      <c r="CQ7" s="40" t="s">
        <v>115</v>
      </c>
      <c r="CR7" s="40" t="s">
        <v>115</v>
      </c>
      <c r="CS7" s="40" t="s">
        <v>115</v>
      </c>
      <c r="CT7" s="40" t="s">
        <v>115</v>
      </c>
    </row>
    <row r="8" spans="1:98" s="71" customFormat="1" x14ac:dyDescent="0.25">
      <c r="A8" s="70"/>
      <c r="B8" s="36"/>
      <c r="C8" s="36"/>
      <c r="D8" s="36"/>
      <c r="E8" s="36"/>
      <c r="F8" s="36"/>
      <c r="G8" s="36"/>
      <c r="H8" s="50"/>
      <c r="I8" s="38" t="s">
        <v>61</v>
      </c>
      <c r="J8" s="38">
        <v>2017</v>
      </c>
      <c r="K8" s="38">
        <v>2018</v>
      </c>
      <c r="L8" s="38">
        <v>2019</v>
      </c>
      <c r="M8" s="38">
        <v>2020</v>
      </c>
      <c r="N8" s="38">
        <v>2021</v>
      </c>
      <c r="O8" s="38">
        <v>2022</v>
      </c>
      <c r="P8" s="38">
        <v>2023</v>
      </c>
      <c r="Q8" s="38">
        <v>2024</v>
      </c>
      <c r="R8" s="38">
        <v>2025</v>
      </c>
      <c r="S8" s="38" t="s">
        <v>61</v>
      </c>
      <c r="T8" s="38">
        <v>2017</v>
      </c>
      <c r="U8" s="38">
        <v>2018</v>
      </c>
      <c r="V8" s="38">
        <v>2019</v>
      </c>
      <c r="W8" s="38">
        <v>2020</v>
      </c>
      <c r="X8" s="38">
        <v>2021</v>
      </c>
      <c r="Y8" s="38">
        <v>2022</v>
      </c>
      <c r="Z8" s="38">
        <v>2023</v>
      </c>
      <c r="AA8" s="38">
        <v>2024</v>
      </c>
      <c r="AB8" s="38">
        <v>2025</v>
      </c>
      <c r="AC8" s="38" t="s">
        <v>61</v>
      </c>
      <c r="AD8" s="38">
        <v>2017</v>
      </c>
      <c r="AE8" s="38">
        <v>2018</v>
      </c>
      <c r="AF8" s="38">
        <v>2019</v>
      </c>
      <c r="AG8" s="38">
        <v>2020</v>
      </c>
      <c r="AH8" s="38">
        <v>2021</v>
      </c>
      <c r="AI8" s="38">
        <v>2022</v>
      </c>
      <c r="AJ8" s="38">
        <v>2023</v>
      </c>
      <c r="AK8" s="38">
        <v>2024</v>
      </c>
      <c r="AL8" s="38">
        <v>2025</v>
      </c>
      <c r="AM8" s="39" t="s">
        <v>61</v>
      </c>
      <c r="AN8" s="39">
        <v>2017</v>
      </c>
      <c r="AO8" s="39">
        <v>2018</v>
      </c>
      <c r="AP8" s="39">
        <v>2019</v>
      </c>
      <c r="AQ8" s="39">
        <v>2020</v>
      </c>
      <c r="AR8" s="39">
        <v>2021</v>
      </c>
      <c r="AS8" s="39">
        <v>2022</v>
      </c>
      <c r="AT8" s="39">
        <v>2023</v>
      </c>
      <c r="AU8" s="39">
        <v>2024</v>
      </c>
      <c r="AV8" s="39">
        <v>2025</v>
      </c>
      <c r="AW8" s="39" t="s">
        <v>61</v>
      </c>
      <c r="AX8" s="39">
        <v>2017</v>
      </c>
      <c r="AY8" s="39">
        <v>2018</v>
      </c>
      <c r="AZ8" s="39">
        <v>2019</v>
      </c>
      <c r="BA8" s="39">
        <v>2020</v>
      </c>
      <c r="BB8" s="39">
        <v>2021</v>
      </c>
      <c r="BC8" s="39">
        <v>2022</v>
      </c>
      <c r="BD8" s="39">
        <v>2023</v>
      </c>
      <c r="BE8" s="39">
        <v>2024</v>
      </c>
      <c r="BF8" s="39">
        <v>2025</v>
      </c>
      <c r="BG8" s="39" t="s">
        <v>61</v>
      </c>
      <c r="BH8" s="39">
        <v>2017</v>
      </c>
      <c r="BI8" s="39">
        <v>2018</v>
      </c>
      <c r="BJ8" s="39">
        <v>2019</v>
      </c>
      <c r="BK8" s="39">
        <v>2020</v>
      </c>
      <c r="BL8" s="39">
        <v>2021</v>
      </c>
      <c r="BM8" s="39">
        <v>2022</v>
      </c>
      <c r="BN8" s="39">
        <v>2023</v>
      </c>
      <c r="BO8" s="39">
        <v>2024</v>
      </c>
      <c r="BP8" s="39">
        <v>2025</v>
      </c>
      <c r="BQ8" s="40" t="s">
        <v>61</v>
      </c>
      <c r="BR8" s="40">
        <v>2017</v>
      </c>
      <c r="BS8" s="40">
        <v>2018</v>
      </c>
      <c r="BT8" s="40">
        <v>2019</v>
      </c>
      <c r="BU8" s="40">
        <v>2020</v>
      </c>
      <c r="BV8" s="40">
        <v>2021</v>
      </c>
      <c r="BW8" s="40">
        <v>2022</v>
      </c>
      <c r="BX8" s="40">
        <v>2023</v>
      </c>
      <c r="BY8" s="40">
        <v>2024</v>
      </c>
      <c r="BZ8" s="40">
        <v>2025</v>
      </c>
      <c r="CA8" s="40" t="s">
        <v>61</v>
      </c>
      <c r="CB8" s="40">
        <v>2017</v>
      </c>
      <c r="CC8" s="40">
        <v>2018</v>
      </c>
      <c r="CD8" s="40">
        <v>2019</v>
      </c>
      <c r="CE8" s="40">
        <v>2020</v>
      </c>
      <c r="CF8" s="40">
        <v>2021</v>
      </c>
      <c r="CG8" s="40">
        <v>2022</v>
      </c>
      <c r="CH8" s="40">
        <v>2023</v>
      </c>
      <c r="CI8" s="40">
        <v>2024</v>
      </c>
      <c r="CJ8" s="40">
        <v>2025</v>
      </c>
      <c r="CK8" s="40" t="s">
        <v>61</v>
      </c>
      <c r="CL8" s="40">
        <v>2017</v>
      </c>
      <c r="CM8" s="40">
        <v>2018</v>
      </c>
      <c r="CN8" s="40">
        <v>2019</v>
      </c>
      <c r="CO8" s="40">
        <v>2020</v>
      </c>
      <c r="CP8" s="40">
        <v>2021</v>
      </c>
      <c r="CQ8" s="40">
        <v>2022</v>
      </c>
      <c r="CR8" s="40">
        <v>2023</v>
      </c>
      <c r="CS8" s="40">
        <v>2024</v>
      </c>
      <c r="CT8" s="40">
        <v>2025</v>
      </c>
    </row>
    <row r="9" spans="1:98" s="72" customFormat="1" ht="48" x14ac:dyDescent="0.25">
      <c r="B9" s="16" t="s">
        <v>158</v>
      </c>
      <c r="C9" s="16" t="s">
        <v>158</v>
      </c>
      <c r="D9" s="16" t="s">
        <v>158</v>
      </c>
      <c r="E9" s="16" t="s">
        <v>158</v>
      </c>
      <c r="F9" s="16" t="s">
        <v>158</v>
      </c>
      <c r="G9" s="16" t="s">
        <v>158</v>
      </c>
      <c r="H9" s="16" t="s">
        <v>158</v>
      </c>
      <c r="I9" s="16" t="s">
        <v>167</v>
      </c>
      <c r="J9" s="16" t="s">
        <v>167</v>
      </c>
      <c r="K9" s="16" t="s">
        <v>167</v>
      </c>
      <c r="L9" s="16" t="s">
        <v>167</v>
      </c>
      <c r="M9" s="16" t="s">
        <v>167</v>
      </c>
      <c r="N9" s="16" t="s">
        <v>167</v>
      </c>
      <c r="O9" s="16" t="s">
        <v>167</v>
      </c>
      <c r="P9" s="16" t="s">
        <v>167</v>
      </c>
      <c r="Q9" s="16" t="s">
        <v>167</v>
      </c>
      <c r="R9" s="16" t="s">
        <v>167</v>
      </c>
      <c r="S9" s="16" t="s">
        <v>167</v>
      </c>
      <c r="T9" s="16" t="s">
        <v>167</v>
      </c>
      <c r="U9" s="16" t="s">
        <v>167</v>
      </c>
      <c r="V9" s="16" t="s">
        <v>167</v>
      </c>
      <c r="W9" s="16" t="s">
        <v>167</v>
      </c>
      <c r="X9" s="16" t="s">
        <v>167</v>
      </c>
      <c r="Y9" s="16" t="s">
        <v>167</v>
      </c>
      <c r="Z9" s="16" t="s">
        <v>167</v>
      </c>
      <c r="AA9" s="16" t="s">
        <v>167</v>
      </c>
      <c r="AB9" s="16" t="s">
        <v>167</v>
      </c>
      <c r="AC9" s="16" t="s">
        <v>146</v>
      </c>
      <c r="AD9" s="16" t="s">
        <v>146</v>
      </c>
      <c r="AE9" s="16" t="s">
        <v>146</v>
      </c>
      <c r="AF9" s="16" t="s">
        <v>146</v>
      </c>
      <c r="AG9" s="16" t="s">
        <v>146</v>
      </c>
      <c r="AH9" s="16" t="s">
        <v>146</v>
      </c>
      <c r="AI9" s="16" t="s">
        <v>146</v>
      </c>
      <c r="AJ9" s="16" t="s">
        <v>146</v>
      </c>
      <c r="AK9" s="16" t="s">
        <v>146</v>
      </c>
      <c r="AL9" s="16" t="s">
        <v>146</v>
      </c>
      <c r="AM9" s="16" t="s">
        <v>167</v>
      </c>
      <c r="AN9" s="16" t="s">
        <v>167</v>
      </c>
      <c r="AO9" s="16" t="s">
        <v>167</v>
      </c>
      <c r="AP9" s="16" t="s">
        <v>167</v>
      </c>
      <c r="AQ9" s="16" t="s">
        <v>167</v>
      </c>
      <c r="AR9" s="16" t="s">
        <v>167</v>
      </c>
      <c r="AS9" s="16" t="s">
        <v>167</v>
      </c>
      <c r="AT9" s="16" t="s">
        <v>167</v>
      </c>
      <c r="AU9" s="16" t="s">
        <v>167</v>
      </c>
      <c r="AV9" s="16" t="s">
        <v>167</v>
      </c>
      <c r="AW9" s="16" t="s">
        <v>167</v>
      </c>
      <c r="AX9" s="16" t="s">
        <v>167</v>
      </c>
      <c r="AY9" s="16" t="s">
        <v>167</v>
      </c>
      <c r="AZ9" s="16" t="s">
        <v>167</v>
      </c>
      <c r="BA9" s="16" t="s">
        <v>167</v>
      </c>
      <c r="BB9" s="16" t="s">
        <v>167</v>
      </c>
      <c r="BC9" s="16" t="s">
        <v>167</v>
      </c>
      <c r="BD9" s="16" t="s">
        <v>167</v>
      </c>
      <c r="BE9" s="16" t="s">
        <v>167</v>
      </c>
      <c r="BF9" s="16" t="s">
        <v>167</v>
      </c>
      <c r="BG9" s="16" t="s">
        <v>146</v>
      </c>
      <c r="BH9" s="16" t="s">
        <v>146</v>
      </c>
      <c r="BI9" s="16" t="s">
        <v>146</v>
      </c>
      <c r="BJ9" s="16" t="s">
        <v>146</v>
      </c>
      <c r="BK9" s="16" t="s">
        <v>146</v>
      </c>
      <c r="BL9" s="16" t="s">
        <v>146</v>
      </c>
      <c r="BM9" s="16" t="s">
        <v>146</v>
      </c>
      <c r="BN9" s="16" t="s">
        <v>146</v>
      </c>
      <c r="BO9" s="16" t="s">
        <v>146</v>
      </c>
      <c r="BP9" s="16" t="s">
        <v>146</v>
      </c>
      <c r="BQ9" s="16" t="s">
        <v>167</v>
      </c>
      <c r="BR9" s="16" t="s">
        <v>167</v>
      </c>
      <c r="BS9" s="16" t="s">
        <v>167</v>
      </c>
      <c r="BT9" s="16" t="s">
        <v>167</v>
      </c>
      <c r="BU9" s="16" t="s">
        <v>167</v>
      </c>
      <c r="BV9" s="16" t="s">
        <v>167</v>
      </c>
      <c r="BW9" s="16" t="s">
        <v>167</v>
      </c>
      <c r="BX9" s="16" t="s">
        <v>167</v>
      </c>
      <c r="BY9" s="16" t="s">
        <v>167</v>
      </c>
      <c r="BZ9" s="16" t="s">
        <v>167</v>
      </c>
      <c r="CA9" s="16" t="s">
        <v>167</v>
      </c>
      <c r="CB9" s="16" t="s">
        <v>167</v>
      </c>
      <c r="CC9" s="16" t="s">
        <v>167</v>
      </c>
      <c r="CD9" s="16" t="s">
        <v>167</v>
      </c>
      <c r="CE9" s="16" t="s">
        <v>167</v>
      </c>
      <c r="CF9" s="16" t="s">
        <v>167</v>
      </c>
      <c r="CG9" s="16" t="s">
        <v>167</v>
      </c>
      <c r="CH9" s="16" t="s">
        <v>167</v>
      </c>
      <c r="CI9" s="16" t="s">
        <v>167</v>
      </c>
      <c r="CJ9" s="16" t="s">
        <v>167</v>
      </c>
      <c r="CK9" s="16" t="s">
        <v>146</v>
      </c>
      <c r="CL9" s="16" t="s">
        <v>146</v>
      </c>
      <c r="CM9" s="16" t="s">
        <v>146</v>
      </c>
      <c r="CN9" s="16" t="s">
        <v>146</v>
      </c>
      <c r="CO9" s="16" t="s">
        <v>146</v>
      </c>
      <c r="CP9" s="16" t="s">
        <v>146</v>
      </c>
      <c r="CQ9" s="16" t="s">
        <v>146</v>
      </c>
      <c r="CR9" s="16" t="s">
        <v>146</v>
      </c>
      <c r="CS9" s="16" t="s">
        <v>146</v>
      </c>
      <c r="CT9" s="16" t="s">
        <v>146</v>
      </c>
    </row>
    <row r="10" spans="1:98" s="66" customFormat="1" x14ac:dyDescent="0.25">
      <c r="B10" s="37" t="s">
        <v>128</v>
      </c>
      <c r="C10" s="37"/>
      <c r="D10" s="37"/>
      <c r="E10" s="37"/>
      <c r="F10" s="37"/>
      <c r="G10" s="37"/>
      <c r="H10" s="73">
        <f t="shared" ref="H10:AB10" si="0">SUM(H13:H37)</f>
        <v>2608897</v>
      </c>
      <c r="I10" s="74">
        <f t="shared" si="0"/>
        <v>98</v>
      </c>
      <c r="J10" s="74">
        <f t="shared" si="0"/>
        <v>0</v>
      </c>
      <c r="K10" s="74">
        <f t="shared" si="0"/>
        <v>10</v>
      </c>
      <c r="L10" s="74">
        <f t="shared" si="0"/>
        <v>14</v>
      </c>
      <c r="M10" s="74">
        <f t="shared" si="0"/>
        <v>8</v>
      </c>
      <c r="N10" s="74">
        <f t="shared" si="0"/>
        <v>17</v>
      </c>
      <c r="O10" s="74">
        <f t="shared" si="0"/>
        <v>22</v>
      </c>
      <c r="P10" s="74">
        <f t="shared" si="0"/>
        <v>5</v>
      </c>
      <c r="Q10" s="74">
        <f t="shared" si="0"/>
        <v>22</v>
      </c>
      <c r="R10" s="74">
        <f t="shared" si="0"/>
        <v>0</v>
      </c>
      <c r="S10" s="75">
        <f t="shared" si="0"/>
        <v>2608897</v>
      </c>
      <c r="T10" s="75">
        <f t="shared" si="0"/>
        <v>0</v>
      </c>
      <c r="U10" s="75">
        <f t="shared" si="0"/>
        <v>196647</v>
      </c>
      <c r="V10" s="75">
        <f t="shared" si="0"/>
        <v>512489</v>
      </c>
      <c r="W10" s="75">
        <f t="shared" si="0"/>
        <v>279716</v>
      </c>
      <c r="X10" s="75">
        <f t="shared" si="0"/>
        <v>572155</v>
      </c>
      <c r="Y10" s="75">
        <f t="shared" si="0"/>
        <v>561432</v>
      </c>
      <c r="Z10" s="75">
        <f t="shared" si="0"/>
        <v>54501</v>
      </c>
      <c r="AA10" s="75">
        <f t="shared" si="0"/>
        <v>431957</v>
      </c>
      <c r="AB10" s="75">
        <f t="shared" si="0"/>
        <v>0</v>
      </c>
      <c r="AC10" s="127">
        <f t="shared" ref="AC10:AI10" si="1">IF($H10&gt;0,S10/$H10*100,0)</f>
        <v>100</v>
      </c>
      <c r="AD10" s="127">
        <f t="shared" si="1"/>
        <v>0</v>
      </c>
      <c r="AE10" s="127">
        <f t="shared" si="1"/>
        <v>7.537553226516799</v>
      </c>
      <c r="AF10" s="127">
        <f t="shared" si="1"/>
        <v>19.643895485333456</v>
      </c>
      <c r="AG10" s="127">
        <f t="shared" si="1"/>
        <v>10.721619136362992</v>
      </c>
      <c r="AH10" s="127">
        <f t="shared" si="1"/>
        <v>21.930915632161792</v>
      </c>
      <c r="AI10" s="127">
        <f t="shared" si="1"/>
        <v>21.51989902246045</v>
      </c>
      <c r="AJ10" s="127">
        <f t="shared" ref="AJ10:AK25" si="2">IF($H10&gt;0,Z10/$H10*100,0)</f>
        <v>2.0890437606390746</v>
      </c>
      <c r="AK10" s="127">
        <f t="shared" si="2"/>
        <v>16.557073736525435</v>
      </c>
      <c r="AL10" s="127">
        <f>IF($H10&gt;0,AB10/$H10*100,0)</f>
        <v>0</v>
      </c>
      <c r="AM10" s="74">
        <f t="shared" ref="AM10:BF10" si="3">SUM(AM13:AM37)</f>
        <v>98</v>
      </c>
      <c r="AN10" s="74">
        <f t="shared" si="3"/>
        <v>0</v>
      </c>
      <c r="AO10" s="74">
        <f t="shared" si="3"/>
        <v>9</v>
      </c>
      <c r="AP10" s="74">
        <f t="shared" si="3"/>
        <v>15</v>
      </c>
      <c r="AQ10" s="74">
        <f t="shared" si="3"/>
        <v>8</v>
      </c>
      <c r="AR10" s="74">
        <f t="shared" si="3"/>
        <v>14</v>
      </c>
      <c r="AS10" s="74">
        <f t="shared" si="3"/>
        <v>25</v>
      </c>
      <c r="AT10" s="74">
        <f t="shared" si="3"/>
        <v>5</v>
      </c>
      <c r="AU10" s="74">
        <f t="shared" si="3"/>
        <v>22</v>
      </c>
      <c r="AV10" s="74">
        <f t="shared" si="3"/>
        <v>0</v>
      </c>
      <c r="AW10" s="75">
        <f t="shared" si="3"/>
        <v>2608897</v>
      </c>
      <c r="AX10" s="75">
        <f t="shared" si="3"/>
        <v>0</v>
      </c>
      <c r="AY10" s="75">
        <f t="shared" si="3"/>
        <v>168805</v>
      </c>
      <c r="AZ10" s="75">
        <f t="shared" si="3"/>
        <v>540331</v>
      </c>
      <c r="BA10" s="75">
        <f t="shared" si="3"/>
        <v>279716</v>
      </c>
      <c r="BB10" s="75">
        <f t="shared" si="3"/>
        <v>463272</v>
      </c>
      <c r="BC10" s="75">
        <f t="shared" si="3"/>
        <v>670315</v>
      </c>
      <c r="BD10" s="75">
        <f t="shared" si="3"/>
        <v>54501</v>
      </c>
      <c r="BE10" s="75">
        <f t="shared" si="3"/>
        <v>431957</v>
      </c>
      <c r="BF10" s="75">
        <f t="shared" si="3"/>
        <v>0</v>
      </c>
      <c r="BG10" s="127">
        <f>IF($H10&gt;0,AW10/$H10*100,0)</f>
        <v>100</v>
      </c>
      <c r="BH10" s="127">
        <f>IF($H10&gt;0,AX10/$H10*100,0)</f>
        <v>0</v>
      </c>
      <c r="BI10" s="127">
        <f t="shared" ref="BI10:BI37" si="4">IF($H10&gt;0,AY10/$H10*100,0)</f>
        <v>6.4703589294632948</v>
      </c>
      <c r="BJ10" s="127">
        <f t="shared" ref="BJ10:BJ37" si="5">IF($H10&gt;0,AZ10/$H10*100,0)</f>
        <v>20.711089782386964</v>
      </c>
      <c r="BK10" s="127">
        <f t="shared" ref="BK10:BK37" si="6">IF($H10&gt;0,BA10/$H10*100,0)</f>
        <v>10.721619136362992</v>
      </c>
      <c r="BL10" s="127">
        <f t="shared" ref="BL10:BL37" si="7">IF($H10&gt;0,BB10/$H10*100,0)</f>
        <v>17.757389425492843</v>
      </c>
      <c r="BM10" s="127">
        <f t="shared" ref="BM10:BM37" si="8">IF($H10&gt;0,BC10/$H10*100,0)</f>
        <v>25.693425229129396</v>
      </c>
      <c r="BN10" s="127">
        <f t="shared" ref="BN10:BN37" si="9">IF($H10&gt;0,BD10/$H10*100,0)</f>
        <v>2.0890437606390746</v>
      </c>
      <c r="BO10" s="127">
        <f t="shared" ref="BO10:BO37" si="10">IF($H10&gt;0,BE10/$H10*100,0)</f>
        <v>16.557073736525435</v>
      </c>
      <c r="BP10" s="127">
        <f t="shared" ref="BP10:BP37" si="11">IF($H10&gt;0,BF10/$H10*100,0)</f>
        <v>0</v>
      </c>
      <c r="BQ10" s="74">
        <f t="shared" ref="BQ10:CJ10" si="12">SUM(BQ13:BQ37)</f>
        <v>98</v>
      </c>
      <c r="BR10" s="74">
        <f t="shared" si="12"/>
        <v>0</v>
      </c>
      <c r="BS10" s="74">
        <f t="shared" si="12"/>
        <v>1</v>
      </c>
      <c r="BT10" s="74">
        <f t="shared" si="12"/>
        <v>8</v>
      </c>
      <c r="BU10" s="74">
        <f t="shared" si="12"/>
        <v>11</v>
      </c>
      <c r="BV10" s="74">
        <f t="shared" si="12"/>
        <v>10</v>
      </c>
      <c r="BW10" s="74">
        <f t="shared" si="12"/>
        <v>22</v>
      </c>
      <c r="BX10" s="74">
        <f t="shared" si="12"/>
        <v>16</v>
      </c>
      <c r="BY10" s="74">
        <f t="shared" si="12"/>
        <v>21</v>
      </c>
      <c r="BZ10" s="74">
        <f t="shared" si="12"/>
        <v>9</v>
      </c>
      <c r="CA10" s="75">
        <f t="shared" si="12"/>
        <v>2608897</v>
      </c>
      <c r="CB10" s="75">
        <f t="shared" si="12"/>
        <v>0</v>
      </c>
      <c r="CC10" s="75">
        <f t="shared" si="12"/>
        <v>9458</v>
      </c>
      <c r="CD10" s="75">
        <f t="shared" si="12"/>
        <v>131559</v>
      </c>
      <c r="CE10" s="75">
        <f t="shared" si="12"/>
        <v>416854</v>
      </c>
      <c r="CF10" s="75">
        <f t="shared" si="12"/>
        <v>307168</v>
      </c>
      <c r="CG10" s="75">
        <f t="shared" si="12"/>
        <v>695485</v>
      </c>
      <c r="CH10" s="75">
        <f t="shared" si="12"/>
        <v>339661</v>
      </c>
      <c r="CI10" s="75">
        <f t="shared" si="12"/>
        <v>490568</v>
      </c>
      <c r="CJ10" s="75">
        <f t="shared" si="12"/>
        <v>218144</v>
      </c>
      <c r="CK10" s="127">
        <f>IF($H10&gt;0,CA10/$H10*100,0)</f>
        <v>100</v>
      </c>
      <c r="CL10" s="127">
        <f>IF($H10&gt;0,CB10/$H10*100,0)</f>
        <v>0</v>
      </c>
      <c r="CM10" s="127">
        <f t="shared" ref="CM10:CM37" si="13">IF($H10&gt;0,CC10/$H10*100,0)</f>
        <v>0.36252868549429124</v>
      </c>
      <c r="CN10" s="127">
        <f t="shared" ref="CN10:CN37" si="14">IF($H10&gt;0,CD10/$H10*100,0)</f>
        <v>5.0427057871583276</v>
      </c>
      <c r="CO10" s="127">
        <f t="shared" ref="CO10:CO37" si="15">IF($H10&gt;0,CE10/$H10*100,0)</f>
        <v>15.978170084905614</v>
      </c>
      <c r="CP10" s="127">
        <f t="shared" ref="CP10:CP37" si="16">IF($H10&gt;0,CF10/$H10*100,0)</f>
        <v>11.773864587218275</v>
      </c>
      <c r="CQ10" s="127">
        <f t="shared" ref="CQ10:CQ37" si="17">IF($H10&gt;0,CG10/$H10*100,0)</f>
        <v>26.658200764537661</v>
      </c>
      <c r="CR10" s="127">
        <f t="shared" ref="CR10:CR37" si="18">IF($H10&gt;0,CH10/$H10*100,0)</f>
        <v>13.019333457779284</v>
      </c>
      <c r="CS10" s="127">
        <f t="shared" ref="CS10:CS37" si="19">IF($H10&gt;0,CI10/$H10*100,0)</f>
        <v>18.80365533786884</v>
      </c>
      <c r="CT10" s="127">
        <f t="shared" ref="CT10:CT37" si="20">IF($H10&gt;0,CJ10/$H10*100,0)</f>
        <v>8.3615412950377106</v>
      </c>
    </row>
    <row r="11" spans="1:98" s="66" customFormat="1" x14ac:dyDescent="0.25">
      <c r="A11" s="66" t="s">
        <v>66</v>
      </c>
      <c r="B11" s="37" t="s">
        <v>111</v>
      </c>
      <c r="C11" s="37"/>
      <c r="D11" s="37"/>
      <c r="E11" s="37"/>
      <c r="F11" s="37"/>
      <c r="G11" s="37"/>
      <c r="H11" s="73">
        <f>SUMIFS(H$13:H$37,$G$13:$G$37,$A11)</f>
        <v>2608897</v>
      </c>
      <c r="I11" s="74">
        <f t="shared" ref="I11:AB12" si="21">SUMIFS(I$13:I$37,$G$13:$G$37,$A11)</f>
        <v>98</v>
      </c>
      <c r="J11" s="74">
        <f t="shared" si="21"/>
        <v>0</v>
      </c>
      <c r="K11" s="74">
        <f t="shared" si="21"/>
        <v>10</v>
      </c>
      <c r="L11" s="74">
        <f t="shared" si="21"/>
        <v>14</v>
      </c>
      <c r="M11" s="74">
        <f t="shared" si="21"/>
        <v>8</v>
      </c>
      <c r="N11" s="74">
        <f t="shared" si="21"/>
        <v>17</v>
      </c>
      <c r="O11" s="74">
        <f t="shared" si="21"/>
        <v>22</v>
      </c>
      <c r="P11" s="74">
        <f t="shared" si="21"/>
        <v>5</v>
      </c>
      <c r="Q11" s="74">
        <f t="shared" si="21"/>
        <v>22</v>
      </c>
      <c r="R11" s="74">
        <f t="shared" si="21"/>
        <v>0</v>
      </c>
      <c r="S11" s="75">
        <f t="shared" si="21"/>
        <v>2608897</v>
      </c>
      <c r="T11" s="75">
        <f t="shared" si="21"/>
        <v>0</v>
      </c>
      <c r="U11" s="75">
        <f t="shared" si="21"/>
        <v>196647</v>
      </c>
      <c r="V11" s="75">
        <f t="shared" si="21"/>
        <v>512489</v>
      </c>
      <c r="W11" s="75">
        <f t="shared" si="21"/>
        <v>279716</v>
      </c>
      <c r="X11" s="75">
        <f t="shared" si="21"/>
        <v>572155</v>
      </c>
      <c r="Y11" s="75">
        <f t="shared" si="21"/>
        <v>561432</v>
      </c>
      <c r="Z11" s="75">
        <f t="shared" si="21"/>
        <v>54501</v>
      </c>
      <c r="AA11" s="75">
        <f t="shared" si="21"/>
        <v>431957</v>
      </c>
      <c r="AB11" s="75">
        <f t="shared" si="21"/>
        <v>0</v>
      </c>
      <c r="AC11" s="127">
        <f t="shared" ref="AC11:AC37" si="22">IF($H11&gt;0,S11/$H11*100,0)</f>
        <v>100</v>
      </c>
      <c r="AD11" s="127">
        <f t="shared" ref="AD11:AD37" si="23">IF($H11&gt;0,T11/$H11*100,0)</f>
        <v>0</v>
      </c>
      <c r="AE11" s="127">
        <f t="shared" ref="AE11:AE37" si="24">IF($H11&gt;0,U11/$H11*100,0)</f>
        <v>7.537553226516799</v>
      </c>
      <c r="AF11" s="127">
        <f t="shared" ref="AF11:AF37" si="25">IF($H11&gt;0,V11/$H11*100,0)</f>
        <v>19.643895485333456</v>
      </c>
      <c r="AG11" s="127">
        <f t="shared" ref="AG11:AG37" si="26">IF($H11&gt;0,W11/$H11*100,0)</f>
        <v>10.721619136362992</v>
      </c>
      <c r="AH11" s="127">
        <f t="shared" ref="AH11:AH37" si="27">IF($H11&gt;0,X11/$H11*100,0)</f>
        <v>21.930915632161792</v>
      </c>
      <c r="AI11" s="127">
        <f t="shared" ref="AI11:AI37" si="28">IF($H11&gt;0,Y11/$H11*100,0)</f>
        <v>21.51989902246045</v>
      </c>
      <c r="AJ11" s="127">
        <f t="shared" si="2"/>
        <v>2.0890437606390746</v>
      </c>
      <c r="AK11" s="127">
        <f t="shared" si="2"/>
        <v>16.557073736525435</v>
      </c>
      <c r="AL11" s="127">
        <f t="shared" ref="AL11:AL37" si="29">IF($H11&gt;0,AB11/$H11*100,0)</f>
        <v>0</v>
      </c>
      <c r="AM11" s="74">
        <f t="shared" ref="AM11:BF12" si="30">SUMIFS(AM$13:AM$37,$G$13:$G$37,$A11)</f>
        <v>98</v>
      </c>
      <c r="AN11" s="74">
        <f t="shared" si="30"/>
        <v>0</v>
      </c>
      <c r="AO11" s="74">
        <f t="shared" si="30"/>
        <v>9</v>
      </c>
      <c r="AP11" s="74">
        <f t="shared" si="30"/>
        <v>15</v>
      </c>
      <c r="AQ11" s="74">
        <f t="shared" si="30"/>
        <v>8</v>
      </c>
      <c r="AR11" s="74">
        <f t="shared" si="30"/>
        <v>14</v>
      </c>
      <c r="AS11" s="74">
        <f t="shared" si="30"/>
        <v>25</v>
      </c>
      <c r="AT11" s="74">
        <f t="shared" si="30"/>
        <v>5</v>
      </c>
      <c r="AU11" s="74">
        <f t="shared" si="30"/>
        <v>22</v>
      </c>
      <c r="AV11" s="74">
        <f t="shared" si="30"/>
        <v>0</v>
      </c>
      <c r="AW11" s="75">
        <f t="shared" si="30"/>
        <v>2608897</v>
      </c>
      <c r="AX11" s="75">
        <f t="shared" si="30"/>
        <v>0</v>
      </c>
      <c r="AY11" s="75">
        <f t="shared" si="30"/>
        <v>168805</v>
      </c>
      <c r="AZ11" s="75">
        <f t="shared" si="30"/>
        <v>540331</v>
      </c>
      <c r="BA11" s="75">
        <f t="shared" si="30"/>
        <v>279716</v>
      </c>
      <c r="BB11" s="75">
        <f t="shared" si="30"/>
        <v>463272</v>
      </c>
      <c r="BC11" s="75">
        <f t="shared" si="30"/>
        <v>670315</v>
      </c>
      <c r="BD11" s="75">
        <f t="shared" si="30"/>
        <v>54501</v>
      </c>
      <c r="BE11" s="75">
        <f t="shared" si="30"/>
        <v>431957</v>
      </c>
      <c r="BF11" s="75">
        <f t="shared" si="30"/>
        <v>0</v>
      </c>
      <c r="BG11" s="127">
        <f t="shared" ref="BG11:BG37" si="31">IF($H11&gt;0,AW11/$H11*100,0)</f>
        <v>100</v>
      </c>
      <c r="BH11" s="127">
        <f t="shared" ref="BH11:BH37" si="32">IF($H11&gt;0,AX11/$H11*100,0)</f>
        <v>0</v>
      </c>
      <c r="BI11" s="127">
        <f t="shared" si="4"/>
        <v>6.4703589294632948</v>
      </c>
      <c r="BJ11" s="127">
        <f t="shared" si="5"/>
        <v>20.711089782386964</v>
      </c>
      <c r="BK11" s="127">
        <f t="shared" si="6"/>
        <v>10.721619136362992</v>
      </c>
      <c r="BL11" s="127">
        <f t="shared" si="7"/>
        <v>17.757389425492843</v>
      </c>
      <c r="BM11" s="127">
        <f t="shared" si="8"/>
        <v>25.693425229129396</v>
      </c>
      <c r="BN11" s="127">
        <f t="shared" si="9"/>
        <v>2.0890437606390746</v>
      </c>
      <c r="BO11" s="127">
        <f t="shared" si="10"/>
        <v>16.557073736525435</v>
      </c>
      <c r="BP11" s="127">
        <f t="shared" si="11"/>
        <v>0</v>
      </c>
      <c r="BQ11" s="74">
        <f t="shared" ref="BQ11:CJ12" si="33">SUMIFS(BQ$13:BQ$37,$G$13:$G$37,$A11)</f>
        <v>98</v>
      </c>
      <c r="BR11" s="74">
        <f t="shared" si="33"/>
        <v>0</v>
      </c>
      <c r="BS11" s="74">
        <f t="shared" si="33"/>
        <v>1</v>
      </c>
      <c r="BT11" s="74">
        <f t="shared" si="33"/>
        <v>8</v>
      </c>
      <c r="BU11" s="74">
        <f t="shared" si="33"/>
        <v>11</v>
      </c>
      <c r="BV11" s="74">
        <f t="shared" si="33"/>
        <v>10</v>
      </c>
      <c r="BW11" s="74">
        <f t="shared" si="33"/>
        <v>22</v>
      </c>
      <c r="BX11" s="74">
        <f t="shared" si="33"/>
        <v>16</v>
      </c>
      <c r="BY11" s="74">
        <f t="shared" si="33"/>
        <v>21</v>
      </c>
      <c r="BZ11" s="74">
        <f t="shared" si="33"/>
        <v>9</v>
      </c>
      <c r="CA11" s="75">
        <f t="shared" si="33"/>
        <v>2608897</v>
      </c>
      <c r="CB11" s="75">
        <f t="shared" si="33"/>
        <v>0</v>
      </c>
      <c r="CC11" s="75">
        <f t="shared" si="33"/>
        <v>9458</v>
      </c>
      <c r="CD11" s="75">
        <f t="shared" si="33"/>
        <v>131559</v>
      </c>
      <c r="CE11" s="75">
        <f t="shared" si="33"/>
        <v>416854</v>
      </c>
      <c r="CF11" s="75">
        <f t="shared" si="33"/>
        <v>307168</v>
      </c>
      <c r="CG11" s="75">
        <f t="shared" si="33"/>
        <v>695485</v>
      </c>
      <c r="CH11" s="75">
        <f t="shared" si="33"/>
        <v>339661</v>
      </c>
      <c r="CI11" s="75">
        <f t="shared" si="33"/>
        <v>490568</v>
      </c>
      <c r="CJ11" s="75">
        <f t="shared" si="33"/>
        <v>218144</v>
      </c>
      <c r="CK11" s="127">
        <f t="shared" ref="CK11:CK37" si="34">IF($H11&gt;0,CA11/$H11*100,0)</f>
        <v>100</v>
      </c>
      <c r="CL11" s="127">
        <f t="shared" ref="CL11:CL37" si="35">IF($H11&gt;0,CB11/$H11*100,0)</f>
        <v>0</v>
      </c>
      <c r="CM11" s="127">
        <f t="shared" si="13"/>
        <v>0.36252868549429124</v>
      </c>
      <c r="CN11" s="127">
        <f t="shared" si="14"/>
        <v>5.0427057871583276</v>
      </c>
      <c r="CO11" s="127">
        <f t="shared" si="15"/>
        <v>15.978170084905614</v>
      </c>
      <c r="CP11" s="127">
        <f t="shared" si="16"/>
        <v>11.773864587218275</v>
      </c>
      <c r="CQ11" s="127">
        <f t="shared" si="17"/>
        <v>26.658200764537661</v>
      </c>
      <c r="CR11" s="127">
        <f t="shared" si="18"/>
        <v>13.019333457779284</v>
      </c>
      <c r="CS11" s="127">
        <f t="shared" si="19"/>
        <v>18.80365533786884</v>
      </c>
      <c r="CT11" s="127">
        <f t="shared" si="20"/>
        <v>8.3615412950377106</v>
      </c>
    </row>
    <row r="12" spans="1:98" s="66" customFormat="1" x14ac:dyDescent="0.25">
      <c r="A12" s="66" t="s">
        <v>117</v>
      </c>
      <c r="B12" s="37" t="s">
        <v>112</v>
      </c>
      <c r="C12" s="37"/>
      <c r="D12" s="37"/>
      <c r="E12" s="37"/>
      <c r="F12" s="37"/>
      <c r="G12" s="37"/>
      <c r="H12" s="73">
        <f>SUMIFS(H$13:H$37,$G$13:$G$37,$A12)</f>
        <v>0</v>
      </c>
      <c r="I12" s="74">
        <f t="shared" si="21"/>
        <v>0</v>
      </c>
      <c r="J12" s="74">
        <f t="shared" si="21"/>
        <v>0</v>
      </c>
      <c r="K12" s="74">
        <f t="shared" si="21"/>
        <v>0</v>
      </c>
      <c r="L12" s="74">
        <f t="shared" si="21"/>
        <v>0</v>
      </c>
      <c r="M12" s="74">
        <f t="shared" si="21"/>
        <v>0</v>
      </c>
      <c r="N12" s="74">
        <f t="shared" si="21"/>
        <v>0</v>
      </c>
      <c r="O12" s="74">
        <f t="shared" si="21"/>
        <v>0</v>
      </c>
      <c r="P12" s="74">
        <f t="shared" si="21"/>
        <v>0</v>
      </c>
      <c r="Q12" s="74">
        <f t="shared" si="21"/>
        <v>0</v>
      </c>
      <c r="R12" s="74">
        <f t="shared" si="21"/>
        <v>0</v>
      </c>
      <c r="S12" s="75">
        <f t="shared" si="21"/>
        <v>0</v>
      </c>
      <c r="T12" s="75">
        <f t="shared" si="21"/>
        <v>0</v>
      </c>
      <c r="U12" s="75">
        <f t="shared" si="21"/>
        <v>0</v>
      </c>
      <c r="V12" s="75">
        <f t="shared" si="21"/>
        <v>0</v>
      </c>
      <c r="W12" s="75">
        <f t="shared" si="21"/>
        <v>0</v>
      </c>
      <c r="X12" s="75">
        <f t="shared" si="21"/>
        <v>0</v>
      </c>
      <c r="Y12" s="75">
        <f t="shared" si="21"/>
        <v>0</v>
      </c>
      <c r="Z12" s="75">
        <f t="shared" si="21"/>
        <v>0</v>
      </c>
      <c r="AA12" s="75">
        <f t="shared" si="21"/>
        <v>0</v>
      </c>
      <c r="AB12" s="75">
        <f t="shared" si="21"/>
        <v>0</v>
      </c>
      <c r="AC12" s="127">
        <f t="shared" si="22"/>
        <v>0</v>
      </c>
      <c r="AD12" s="127">
        <f t="shared" si="23"/>
        <v>0</v>
      </c>
      <c r="AE12" s="127">
        <f t="shared" si="24"/>
        <v>0</v>
      </c>
      <c r="AF12" s="127">
        <f t="shared" si="25"/>
        <v>0</v>
      </c>
      <c r="AG12" s="127">
        <f t="shared" si="26"/>
        <v>0</v>
      </c>
      <c r="AH12" s="127">
        <f t="shared" si="27"/>
        <v>0</v>
      </c>
      <c r="AI12" s="127">
        <f t="shared" si="28"/>
        <v>0</v>
      </c>
      <c r="AJ12" s="127">
        <f t="shared" si="2"/>
        <v>0</v>
      </c>
      <c r="AK12" s="127">
        <f t="shared" si="2"/>
        <v>0</v>
      </c>
      <c r="AL12" s="127">
        <f t="shared" si="29"/>
        <v>0</v>
      </c>
      <c r="AM12" s="74">
        <f t="shared" si="30"/>
        <v>0</v>
      </c>
      <c r="AN12" s="74">
        <f t="shared" si="30"/>
        <v>0</v>
      </c>
      <c r="AO12" s="74">
        <f t="shared" si="30"/>
        <v>0</v>
      </c>
      <c r="AP12" s="74">
        <f t="shared" si="30"/>
        <v>0</v>
      </c>
      <c r="AQ12" s="74">
        <f t="shared" si="30"/>
        <v>0</v>
      </c>
      <c r="AR12" s="74">
        <f t="shared" si="30"/>
        <v>0</v>
      </c>
      <c r="AS12" s="74">
        <f t="shared" si="30"/>
        <v>0</v>
      </c>
      <c r="AT12" s="74">
        <f t="shared" si="30"/>
        <v>0</v>
      </c>
      <c r="AU12" s="74">
        <f t="shared" si="30"/>
        <v>0</v>
      </c>
      <c r="AV12" s="74">
        <f t="shared" si="30"/>
        <v>0</v>
      </c>
      <c r="AW12" s="75">
        <f t="shared" si="30"/>
        <v>0</v>
      </c>
      <c r="AX12" s="75">
        <f t="shared" si="30"/>
        <v>0</v>
      </c>
      <c r="AY12" s="75">
        <f t="shared" si="30"/>
        <v>0</v>
      </c>
      <c r="AZ12" s="75">
        <f t="shared" si="30"/>
        <v>0</v>
      </c>
      <c r="BA12" s="75">
        <f t="shared" si="30"/>
        <v>0</v>
      </c>
      <c r="BB12" s="75">
        <f t="shared" si="30"/>
        <v>0</v>
      </c>
      <c r="BC12" s="75">
        <f t="shared" si="30"/>
        <v>0</v>
      </c>
      <c r="BD12" s="75">
        <f t="shared" si="30"/>
        <v>0</v>
      </c>
      <c r="BE12" s="75">
        <f t="shared" si="30"/>
        <v>0</v>
      </c>
      <c r="BF12" s="75">
        <f t="shared" si="30"/>
        <v>0</v>
      </c>
      <c r="BG12" s="127">
        <f t="shared" si="31"/>
        <v>0</v>
      </c>
      <c r="BH12" s="127">
        <f t="shared" si="32"/>
        <v>0</v>
      </c>
      <c r="BI12" s="127">
        <f t="shared" si="4"/>
        <v>0</v>
      </c>
      <c r="BJ12" s="127">
        <f t="shared" si="5"/>
        <v>0</v>
      </c>
      <c r="BK12" s="127">
        <f t="shared" si="6"/>
        <v>0</v>
      </c>
      <c r="BL12" s="127">
        <f t="shared" si="7"/>
        <v>0</v>
      </c>
      <c r="BM12" s="127">
        <f t="shared" si="8"/>
        <v>0</v>
      </c>
      <c r="BN12" s="127">
        <f t="shared" si="9"/>
        <v>0</v>
      </c>
      <c r="BO12" s="127">
        <f t="shared" si="10"/>
        <v>0</v>
      </c>
      <c r="BP12" s="127">
        <f t="shared" si="11"/>
        <v>0</v>
      </c>
      <c r="BQ12" s="74">
        <f t="shared" si="33"/>
        <v>0</v>
      </c>
      <c r="BR12" s="74">
        <f t="shared" si="33"/>
        <v>0</v>
      </c>
      <c r="BS12" s="74">
        <f t="shared" si="33"/>
        <v>0</v>
      </c>
      <c r="BT12" s="74">
        <f t="shared" si="33"/>
        <v>0</v>
      </c>
      <c r="BU12" s="74">
        <f t="shared" si="33"/>
        <v>0</v>
      </c>
      <c r="BV12" s="74">
        <f t="shared" si="33"/>
        <v>0</v>
      </c>
      <c r="BW12" s="74">
        <f t="shared" si="33"/>
        <v>0</v>
      </c>
      <c r="BX12" s="74">
        <f t="shared" si="33"/>
        <v>0</v>
      </c>
      <c r="BY12" s="74">
        <f t="shared" si="33"/>
        <v>0</v>
      </c>
      <c r="BZ12" s="74">
        <f t="shared" si="33"/>
        <v>0</v>
      </c>
      <c r="CA12" s="75">
        <f t="shared" si="33"/>
        <v>0</v>
      </c>
      <c r="CB12" s="75">
        <f t="shared" si="33"/>
        <v>0</v>
      </c>
      <c r="CC12" s="75">
        <f t="shared" si="33"/>
        <v>0</v>
      </c>
      <c r="CD12" s="75">
        <f t="shared" si="33"/>
        <v>0</v>
      </c>
      <c r="CE12" s="75">
        <f t="shared" si="33"/>
        <v>0</v>
      </c>
      <c r="CF12" s="75">
        <f t="shared" si="33"/>
        <v>0</v>
      </c>
      <c r="CG12" s="75">
        <f t="shared" si="33"/>
        <v>0</v>
      </c>
      <c r="CH12" s="75">
        <f t="shared" si="33"/>
        <v>0</v>
      </c>
      <c r="CI12" s="75">
        <f t="shared" si="33"/>
        <v>0</v>
      </c>
      <c r="CJ12" s="75">
        <f t="shared" si="33"/>
        <v>0</v>
      </c>
      <c r="CK12" s="127">
        <f t="shared" si="34"/>
        <v>0</v>
      </c>
      <c r="CL12" s="127">
        <f t="shared" si="35"/>
        <v>0</v>
      </c>
      <c r="CM12" s="127">
        <f t="shared" si="13"/>
        <v>0</v>
      </c>
      <c r="CN12" s="127">
        <f t="shared" si="14"/>
        <v>0</v>
      </c>
      <c r="CO12" s="127">
        <f t="shared" si="15"/>
        <v>0</v>
      </c>
      <c r="CP12" s="127">
        <f t="shared" si="16"/>
        <v>0</v>
      </c>
      <c r="CQ12" s="127">
        <f t="shared" si="17"/>
        <v>0</v>
      </c>
      <c r="CR12" s="127">
        <f t="shared" si="18"/>
        <v>0</v>
      </c>
      <c r="CS12" s="127">
        <f t="shared" si="19"/>
        <v>0</v>
      </c>
      <c r="CT12" s="127">
        <f t="shared" si="20"/>
        <v>0</v>
      </c>
    </row>
    <row r="13" spans="1:98" x14ac:dyDescent="0.25">
      <c r="B13" s="27" t="str">
        <f>'VPS1'!A9</f>
        <v>KELM-LEADER-19.2-SAVA-1</v>
      </c>
      <c r="C13" s="28" t="str">
        <f>'VPS1'!B9</f>
        <v>KELM</v>
      </c>
      <c r="D13" s="28">
        <f>'VPS1'!C9</f>
        <v>3</v>
      </c>
      <c r="E13" s="27" t="str">
        <f>'VPS1'!D9</f>
        <v>NVO socialinio verslo kūrimas ir plėtra</v>
      </c>
      <c r="F13" s="27" t="str">
        <f>'VPS1'!E9</f>
        <v>LEADER-19.2-SAVA-1</v>
      </c>
      <c r="G13" s="27" t="str">
        <f>'VPS1'!G9</f>
        <v>EŽŪFKP</v>
      </c>
      <c r="H13" s="79">
        <f>'VPS1'!F9</f>
        <v>198244</v>
      </c>
      <c r="I13" s="51">
        <f>SUM(J13:R13)</f>
        <v>3</v>
      </c>
      <c r="J13" s="49">
        <f>COUNTIFS('D5'!$B$12:$B$246,$B13,'D5'!$AF$12:$AF$246,J$8,'D5'!$AI$12:$AI$246,"taip")</f>
        <v>0</v>
      </c>
      <c r="K13" s="49">
        <f>COUNTIFS('D5'!$B$12:$B$246,$B13,'D5'!$AF$12:$AF$246,K$8,'D5'!$AI$12:$AI$246,"taip")</f>
        <v>0</v>
      </c>
      <c r="L13" s="49">
        <f>COUNTIFS('D5'!$B$12:$B$246,$B13,'D5'!$AF$12:$AF$246,L$8,'D5'!$AI$12:$AI$246,"taip")</f>
        <v>2</v>
      </c>
      <c r="M13" s="49">
        <f>COUNTIFS('D5'!$B$12:$B$246,$B13,'D5'!$AF$12:$AF$246,M$8,'D5'!$AI$12:$AI$246,"taip")</f>
        <v>0</v>
      </c>
      <c r="N13" s="49">
        <f>COUNTIFS('D5'!$B$12:$B$246,$B13,'D5'!$AF$12:$AF$246,N$8,'D5'!$AI$12:$AI$246,"taip")</f>
        <v>1</v>
      </c>
      <c r="O13" s="49">
        <f>COUNTIFS('D5'!$B$12:$B$246,$B13,'D5'!$AF$12:$AF$246,O$8,'D5'!$AI$12:$AI$246,"taip")</f>
        <v>0</v>
      </c>
      <c r="P13" s="49">
        <f>COUNTIFS('D5'!$B$12:$B$246,$B13,'D5'!$AF$12:$AF$246,P$8,'D5'!$AI$12:$AI$246,"taip")</f>
        <v>0</v>
      </c>
      <c r="Q13" s="49">
        <f>COUNTIFS('D5'!$B$12:$B$246,$B13,'D5'!$AF$12:$AF$246,Q$8,'D5'!$AI$12:$AI$246,"taip")</f>
        <v>0</v>
      </c>
      <c r="R13" s="49">
        <f>COUNTIFS('D5'!$B$12:$B$246,$B13,'D5'!$AF$12:$AF$246,R$8,'D5'!$AI$12:$AI$246,"taip")</f>
        <v>0</v>
      </c>
      <c r="S13" s="51">
        <f>SUM(T13:AB13)</f>
        <v>198244</v>
      </c>
      <c r="T13" s="49">
        <f>SUMIFS('D5'!$W$12:$W$246,'D5'!$B$12:$B$246,$B13,'D5'!$AF$12:$AF$246,T$8,'D5'!$AI$12:$AI$246,"taip")</f>
        <v>0</v>
      </c>
      <c r="U13" s="49">
        <f>SUMIFS('D5'!$W$12:$W$246,'D5'!$B$12:$B$246,$B13,'D5'!$AF$12:$AF$246,U$8,'D5'!$AI$12:$AI$246,"taip")</f>
        <v>0</v>
      </c>
      <c r="V13" s="49">
        <f>SUMIFS('D5'!$W$12:$W$246,'D5'!$B$12:$B$246,$B13,'D5'!$AF$12:$AF$246,V$8,'D5'!$AI$12:$AI$246,"taip")</f>
        <v>132123</v>
      </c>
      <c r="W13" s="49">
        <f>SUMIFS('D5'!$W$12:$W$246,'D5'!$B$12:$B$246,$B13,'D5'!$AF$12:$AF$246,W$8,'D5'!$AI$12:$AI$246,"taip")</f>
        <v>0</v>
      </c>
      <c r="X13" s="49">
        <f>SUMIFS('D5'!$W$12:$W$246,'D5'!$B$12:$B$246,$B13,'D5'!$AF$12:$AF$246,X$8,'D5'!$AI$12:$AI$246,"taip")</f>
        <v>66121</v>
      </c>
      <c r="Y13" s="49">
        <f>SUMIFS('D5'!$W$12:$W$246,'D5'!$B$12:$B$246,$B13,'D5'!$AF$12:$AF$246,Y$8,'D5'!$AI$12:$AI$246,"taip")</f>
        <v>0</v>
      </c>
      <c r="Z13" s="49">
        <f>SUMIFS('D5'!$W$12:$W$246,'D5'!$B$12:$B$246,$B13,'D5'!$AF$12:$AF$246,Z$8,'D5'!$AI$12:$AI$246,"taip")</f>
        <v>0</v>
      </c>
      <c r="AA13" s="49">
        <f>SUMIFS('D5'!$W$12:$W$246,'D5'!$B$12:$B$246,$B13,'D5'!$AF$12:$AF$246,AA$8,'D5'!$AI$12:$AI$246,"taip")</f>
        <v>0</v>
      </c>
      <c r="AB13" s="49">
        <f>SUMIFS('D5'!$W$12:$W$246,'D5'!$B$12:$B$246,$B13,'D5'!$AF$12:$AF$246,AB$8,'D5'!$AI$12:$AI$246,"taip")</f>
        <v>0</v>
      </c>
      <c r="AC13" s="127">
        <f t="shared" si="22"/>
        <v>100</v>
      </c>
      <c r="AD13" s="126">
        <f t="shared" si="23"/>
        <v>0</v>
      </c>
      <c r="AE13" s="126">
        <f t="shared" si="24"/>
        <v>0</v>
      </c>
      <c r="AF13" s="126">
        <f t="shared" si="25"/>
        <v>66.646657654203906</v>
      </c>
      <c r="AG13" s="126">
        <f t="shared" si="26"/>
        <v>0</v>
      </c>
      <c r="AH13" s="126">
        <f t="shared" si="27"/>
        <v>33.353342345796086</v>
      </c>
      <c r="AI13" s="126">
        <f t="shared" si="28"/>
        <v>0</v>
      </c>
      <c r="AJ13" s="126">
        <f t="shared" si="2"/>
        <v>0</v>
      </c>
      <c r="AK13" s="126">
        <f t="shared" si="2"/>
        <v>0</v>
      </c>
      <c r="AL13" s="126">
        <f t="shared" si="29"/>
        <v>0</v>
      </c>
      <c r="AM13" s="51">
        <f>SUM(AN13:AV13)</f>
        <v>3</v>
      </c>
      <c r="AN13" s="49">
        <f>COUNTIFS('D5'!$B$12:$B$246,$B13,'D5'!$AG$12:$AG$246,AN$8,'D5'!$AJ$12:$AJ$246,"taip")</f>
        <v>0</v>
      </c>
      <c r="AO13" s="49">
        <f>COUNTIFS('D5'!$B$12:$B$246,$B13,'D5'!$AG$12:$AG$246,AO$8,'D5'!$AJ$12:$AJ$246,"taip")</f>
        <v>0</v>
      </c>
      <c r="AP13" s="49">
        <f>COUNTIFS('D5'!$B$12:$B$246,$B13,'D5'!$AG$12:$AG$246,AP$8,'D5'!$AJ$12:$AJ$246,"taip")</f>
        <v>2</v>
      </c>
      <c r="AQ13" s="49">
        <f>COUNTIFS('D5'!$B$12:$B$246,$B13,'D5'!$AG$12:$AG$246,AQ$8,'D5'!$AJ$12:$AJ$246,"taip")</f>
        <v>0</v>
      </c>
      <c r="AR13" s="49">
        <f>COUNTIFS('D5'!$B$12:$B$246,$B13,'D5'!$AG$12:$AG$246,AR$8,'D5'!$AJ$12:$AJ$246,"taip")</f>
        <v>1</v>
      </c>
      <c r="AS13" s="49">
        <f>COUNTIFS('D5'!$B$12:$B$246,$B13,'D5'!$AG$12:$AG$246,AS$8,'D5'!$AJ$12:$AJ$246,"taip")</f>
        <v>0</v>
      </c>
      <c r="AT13" s="49">
        <f>COUNTIFS('D5'!$B$12:$B$246,$B13,'D5'!$AG$12:$AG$246,AT$8,'D5'!$AJ$12:$AJ$246,"taip")</f>
        <v>0</v>
      </c>
      <c r="AU13" s="49">
        <f>COUNTIFS('D5'!$B$12:$B$246,$B13,'D5'!$AG$12:$AG$246,AU$8,'D5'!$AJ$12:$AJ$246,"taip")</f>
        <v>0</v>
      </c>
      <c r="AV13" s="49">
        <f>COUNTIFS('D5'!$B$12:$B$246,$B13,'D5'!$AG$12:$AG$246,AV$8,'D5'!$AJ$12:$AJ$246,"taip")</f>
        <v>0</v>
      </c>
      <c r="AW13" s="51">
        <f>SUM(AX13:BF13)</f>
        <v>198244</v>
      </c>
      <c r="AX13" s="49">
        <f>SUMIFS('D5'!$W$12:$W$246,'D5'!$B$12:$B$246,$B13,'D5'!$AG$12:$AG$246,AX$8,'D5'!$AJ$12:$AJ$246,"taip")</f>
        <v>0</v>
      </c>
      <c r="AY13" s="49">
        <f>SUMIFS('D5'!$W$12:$W$246,'D5'!$B$12:$B$246,$B13,'D5'!$AG$12:$AG$246,AY$8,'D5'!$AJ$12:$AJ$246,"taip")</f>
        <v>0</v>
      </c>
      <c r="AZ13" s="49">
        <f>SUMIFS('D5'!$W$12:$W$246,'D5'!$B$12:$B$246,$B13,'D5'!$AG$12:$AG$246,AZ$8,'D5'!$AJ$12:$AJ$246,"taip")</f>
        <v>132123</v>
      </c>
      <c r="BA13" s="49">
        <f>SUMIFS('D5'!$W$12:$W$246,'D5'!$B$12:$B$246,$B13,'D5'!$AG$12:$AG$246,BA$8,'D5'!$AJ$12:$AJ$246,"taip")</f>
        <v>0</v>
      </c>
      <c r="BB13" s="49">
        <f>SUMIFS('D5'!$W$12:$W$246,'D5'!$B$12:$B$246,$B13,'D5'!$AG$12:$AG$246,BB$8,'D5'!$AJ$12:$AJ$246,"taip")</f>
        <v>66121</v>
      </c>
      <c r="BC13" s="49">
        <f>SUMIFS('D5'!$W$12:$W$246,'D5'!$B$12:$B$246,$B13,'D5'!$AG$12:$AG$246,BC$8,'D5'!$AJ$12:$AJ$246,"taip")</f>
        <v>0</v>
      </c>
      <c r="BD13" s="49">
        <f>SUMIFS('D5'!$W$12:$W$246,'D5'!$B$12:$B$246,$B13,'D5'!$AG$12:$AG$246,BD$8,'D5'!$AJ$12:$AJ$246,"taip")</f>
        <v>0</v>
      </c>
      <c r="BE13" s="49">
        <f>SUMIFS('D5'!$W$12:$W$246,'D5'!$B$12:$B$246,$B13,'D5'!$AG$12:$AG$246,BE$8,'D5'!$AJ$12:$AJ$246,"taip")</f>
        <v>0</v>
      </c>
      <c r="BF13" s="49">
        <f>SUMIFS('D5'!$W$12:$W$246,'D5'!$B$12:$B$246,$B13,'D5'!$AG$12:$AG$246,BF$8,'D5'!$AJ$12:$AJ$246,"taip")</f>
        <v>0</v>
      </c>
      <c r="BG13" s="127">
        <f t="shared" si="31"/>
        <v>100</v>
      </c>
      <c r="BH13" s="126">
        <f t="shared" si="32"/>
        <v>0</v>
      </c>
      <c r="BI13" s="126">
        <f t="shared" si="4"/>
        <v>0</v>
      </c>
      <c r="BJ13" s="126">
        <f t="shared" si="5"/>
        <v>66.646657654203906</v>
      </c>
      <c r="BK13" s="126">
        <f t="shared" si="6"/>
        <v>0</v>
      </c>
      <c r="BL13" s="126">
        <f t="shared" si="7"/>
        <v>33.353342345796086</v>
      </c>
      <c r="BM13" s="126">
        <f t="shared" si="8"/>
        <v>0</v>
      </c>
      <c r="BN13" s="126">
        <f t="shared" si="9"/>
        <v>0</v>
      </c>
      <c r="BO13" s="126">
        <f t="shared" si="10"/>
        <v>0</v>
      </c>
      <c r="BP13" s="126">
        <f t="shared" si="11"/>
        <v>0</v>
      </c>
      <c r="BQ13" s="51">
        <f>SUM(BR13:BZ13)</f>
        <v>3</v>
      </c>
      <c r="BR13" s="49">
        <f>COUNTIFS('D5'!$B$12:$B$246,$B13,'D5'!$AH$12:$AH$246,BR$8,'D5'!$AK$12:$AK$246,"taip")</f>
        <v>0</v>
      </c>
      <c r="BS13" s="49">
        <f>COUNTIFS('D5'!$B$12:$B$246,$B13,'D5'!$AH$12:$AH$246,BS$8,'D5'!$AK$12:$AK$246,"taip")</f>
        <v>0</v>
      </c>
      <c r="BT13" s="49">
        <f>COUNTIFS('D5'!$B$12:$B$246,$B13,'D5'!$AH$12:$AH$246,BT$8,'D5'!$AK$12:$AK$246,"taip")</f>
        <v>0</v>
      </c>
      <c r="BU13" s="49">
        <f>COUNTIFS('D5'!$B$12:$B$246,$B13,'D5'!$AH$12:$AH$246,BU$8,'D5'!$AK$12:$AK$246,"taip")</f>
        <v>1</v>
      </c>
      <c r="BV13" s="49">
        <f>COUNTIFS('D5'!$B$12:$B$246,$B13,'D5'!$AH$12:$AH$246,BV$8,'D5'!$AK$12:$AK$246,"taip")</f>
        <v>1</v>
      </c>
      <c r="BW13" s="49">
        <f>COUNTIFS('D5'!$B$12:$B$246,$B13,'D5'!$AH$12:$AH$246,BW$8,'D5'!$AK$12:$AK$246,"taip")</f>
        <v>0</v>
      </c>
      <c r="BX13" s="49">
        <f>COUNTIFS('D5'!$B$12:$B$246,$B13,'D5'!$AH$12:$AH$246,BX$8,'D5'!$AK$12:$AK$246,"taip")</f>
        <v>1</v>
      </c>
      <c r="BY13" s="49">
        <f>COUNTIFS('D5'!$B$12:$B$246,$B13,'D5'!$AH$12:$AH$246,BY$8,'D5'!$AK$12:$AK$246,"taip")</f>
        <v>0</v>
      </c>
      <c r="BZ13" s="49">
        <f>COUNTIFS('D5'!$B$12:$B$246,$B13,'D5'!$AH$12:$AH$246,BZ$8,'D5'!$AK$12:$AK$246,"taip")</f>
        <v>0</v>
      </c>
      <c r="CA13" s="51">
        <f>SUM(CB13:CJ13)</f>
        <v>198244</v>
      </c>
      <c r="CB13" s="49">
        <f>SUMIFS('D5'!$W$12:$W$246,'D5'!$B$12:$B$246,$B13,'D5'!$AH$12:$AH$246,CB$8,'D5'!$AK$12:$AK$246,"taip")</f>
        <v>0</v>
      </c>
      <c r="CC13" s="49">
        <f>SUMIFS('D5'!$W$12:$W$246,'D5'!$B$12:$B$246,$B13,'D5'!$AH$12:$AH$246,CC$8,'D5'!$AK$12:$AK$246,"taip")</f>
        <v>0</v>
      </c>
      <c r="CD13" s="49">
        <f>SUMIFS('D5'!$W$12:$W$246,'D5'!$B$12:$B$246,$B13,'D5'!$AH$12:$AH$246,CD$8,'D5'!$AK$12:$AK$246,"taip")</f>
        <v>0</v>
      </c>
      <c r="CE13" s="49">
        <f>SUMIFS('D5'!$W$12:$W$246,'D5'!$B$12:$B$246,$B13,'D5'!$AH$12:$AH$246,CE$8,'D5'!$AK$12:$AK$246,"taip")</f>
        <v>58965</v>
      </c>
      <c r="CF13" s="49">
        <f>SUMIFS('D5'!$W$12:$W$246,'D5'!$B$12:$B$246,$B13,'D5'!$AH$12:$AH$246,CF$8,'D5'!$AK$12:$AK$246,"taip")</f>
        <v>66121</v>
      </c>
      <c r="CG13" s="49">
        <f>SUMIFS('D5'!$W$12:$W$246,'D5'!$B$12:$B$246,$B13,'D5'!$AH$12:$AH$246,CG$8,'D5'!$AK$12:$AK$246,"taip")</f>
        <v>0</v>
      </c>
      <c r="CH13" s="49">
        <f>SUMIFS('D5'!$W$12:$W$246,'D5'!$B$12:$B$246,$B13,'D5'!$AH$12:$AH$246,CH$8,'D5'!$AK$12:$AK$246,"taip")</f>
        <v>73158</v>
      </c>
      <c r="CI13" s="49">
        <f>SUMIFS('D5'!$W$12:$W$246,'D5'!$B$12:$B$246,$B13,'D5'!$AH$12:$AH$246,CI$8,'D5'!$AK$12:$AK$246,"taip")</f>
        <v>0</v>
      </c>
      <c r="CJ13" s="49">
        <f>SUMIFS('D5'!$W$12:$W$246,'D5'!$B$12:$B$246,$B13,'D5'!$AH$12:$AH$246,CJ$8,'D5'!$AK$12:$AK$246,"taip")</f>
        <v>0</v>
      </c>
      <c r="CK13" s="127">
        <f t="shared" si="34"/>
        <v>100</v>
      </c>
      <c r="CL13" s="126">
        <f t="shared" si="35"/>
        <v>0</v>
      </c>
      <c r="CM13" s="126">
        <f t="shared" si="13"/>
        <v>0</v>
      </c>
      <c r="CN13" s="126">
        <f t="shared" si="14"/>
        <v>0</v>
      </c>
      <c r="CO13" s="126">
        <f t="shared" si="15"/>
        <v>29.7436492403301</v>
      </c>
      <c r="CP13" s="126">
        <f t="shared" si="16"/>
        <v>33.353342345796086</v>
      </c>
      <c r="CQ13" s="126">
        <f t="shared" si="17"/>
        <v>0</v>
      </c>
      <c r="CR13" s="126">
        <f t="shared" si="18"/>
        <v>36.903008413873813</v>
      </c>
      <c r="CS13" s="126">
        <f t="shared" si="19"/>
        <v>0</v>
      </c>
      <c r="CT13" s="126">
        <f t="shared" si="20"/>
        <v>0</v>
      </c>
    </row>
    <row r="14" spans="1:98" x14ac:dyDescent="0.25">
      <c r="B14" s="27" t="str">
        <f>'VPS1'!A10</f>
        <v>KELM-LEADER-19.2-SAVA-2</v>
      </c>
      <c r="C14" s="28" t="str">
        <f>'VPS1'!B10</f>
        <v>KELM</v>
      </c>
      <c r="D14" s="28">
        <f>'VPS1'!C10</f>
        <v>3</v>
      </c>
      <c r="E14" s="27" t="str">
        <f>'VPS1'!D10</f>
        <v>Privataus sektoriaus socialinio verslo kūrimas</v>
      </c>
      <c r="F14" s="27" t="str">
        <f>'VPS1'!E10</f>
        <v>LEADER-19.2-SAVA-2</v>
      </c>
      <c r="G14" s="27" t="str">
        <f>'VPS1'!G10</f>
        <v>EŽŪFKP</v>
      </c>
      <c r="H14" s="79">
        <f>'VPS1'!F10</f>
        <v>73159</v>
      </c>
      <c r="I14" s="51">
        <f t="shared" ref="I14:I37" si="36">SUM(J14:R14)</f>
        <v>1</v>
      </c>
      <c r="J14" s="49">
        <f>COUNTIFS('D5'!$B$12:$B$246,$B14,'D5'!$AF$12:$AF$246,J$8,'D5'!$AI$12:$AI$246,"taip")</f>
        <v>0</v>
      </c>
      <c r="K14" s="49">
        <f>COUNTIFS('D5'!$B$12:$B$246,$B14,'D5'!$AF$12:$AF$246,K$8,'D5'!$AI$12:$AI$246,"taip")</f>
        <v>0</v>
      </c>
      <c r="L14" s="49">
        <f>COUNTIFS('D5'!$B$12:$B$246,$B14,'D5'!$AF$12:$AF$246,L$8,'D5'!$AI$12:$AI$246,"taip")</f>
        <v>0</v>
      </c>
      <c r="M14" s="49">
        <f>COUNTIFS('D5'!$B$12:$B$246,$B14,'D5'!$AF$12:$AF$246,M$8,'D5'!$AI$12:$AI$246,"taip")</f>
        <v>1</v>
      </c>
      <c r="N14" s="49">
        <f>COUNTIFS('D5'!$B$12:$B$246,$B14,'D5'!$AF$12:$AF$246,N$8,'D5'!$AI$12:$AI$246,"taip")</f>
        <v>0</v>
      </c>
      <c r="O14" s="49">
        <f>COUNTIFS('D5'!$B$12:$B$246,$B14,'D5'!$AF$12:$AF$246,O$8,'D5'!$AI$12:$AI$246,"taip")</f>
        <v>0</v>
      </c>
      <c r="P14" s="49">
        <f>COUNTIFS('D5'!$B$12:$B$246,$B14,'D5'!$AF$12:$AF$246,P$8,'D5'!$AI$12:$AI$246,"taip")</f>
        <v>0</v>
      </c>
      <c r="Q14" s="49">
        <f>COUNTIFS('D5'!$B$12:$B$246,$B14,'D5'!$AF$12:$AF$246,Q$8,'D5'!$AI$12:$AI$246,"taip")</f>
        <v>0</v>
      </c>
      <c r="R14" s="49">
        <f>COUNTIFS('D5'!$B$12:$B$246,$B14,'D5'!$AF$12:$AF$246,R$8,'D5'!$AI$12:$AI$246,"taip")</f>
        <v>0</v>
      </c>
      <c r="S14" s="51">
        <f t="shared" ref="S14:S37" si="37">SUM(T14:AB14)</f>
        <v>73159</v>
      </c>
      <c r="T14" s="49">
        <f>SUMIFS('D5'!$W$12:$W$246,'D5'!$B$12:$B$246,$B14,'D5'!$AF$12:$AF$246,T$8,'D5'!$AI$12:$AI$246,"taip")</f>
        <v>0</v>
      </c>
      <c r="U14" s="49">
        <f>SUMIFS('D5'!$W$12:$W$246,'D5'!$B$12:$B$246,$B14,'D5'!$AF$12:$AF$246,U$8,'D5'!$AI$12:$AI$246,"taip")</f>
        <v>0</v>
      </c>
      <c r="V14" s="49">
        <f>SUMIFS('D5'!$W$12:$W$246,'D5'!$B$12:$B$246,$B14,'D5'!$AF$12:$AF$246,V$8,'D5'!$AI$12:$AI$246,"taip")</f>
        <v>0</v>
      </c>
      <c r="W14" s="49">
        <f>SUMIFS('D5'!$W$12:$W$246,'D5'!$B$12:$B$246,$B14,'D5'!$AF$12:$AF$246,W$8,'D5'!$AI$12:$AI$246,"taip")</f>
        <v>73159</v>
      </c>
      <c r="X14" s="49">
        <f>SUMIFS('D5'!$W$12:$W$246,'D5'!$B$12:$B$246,$B14,'D5'!$AF$12:$AF$246,X$8,'D5'!$AI$12:$AI$246,"taip")</f>
        <v>0</v>
      </c>
      <c r="Y14" s="49">
        <f>SUMIFS('D5'!$W$12:$W$246,'D5'!$B$12:$B$246,$B14,'D5'!$AF$12:$AF$246,Y$8,'D5'!$AI$12:$AI$246,"taip")</f>
        <v>0</v>
      </c>
      <c r="Z14" s="49">
        <f>SUMIFS('D5'!$W$12:$W$246,'D5'!$B$12:$B$246,$B14,'D5'!$AF$12:$AF$246,Z$8,'D5'!$AI$12:$AI$246,"taip")</f>
        <v>0</v>
      </c>
      <c r="AA14" s="49">
        <f>SUMIFS('D5'!$W$12:$W$246,'D5'!$B$12:$B$246,$B14,'D5'!$AF$12:$AF$246,AA$8,'D5'!$AI$12:$AI$246,"taip")</f>
        <v>0</v>
      </c>
      <c r="AB14" s="49">
        <f>SUMIFS('D5'!$W$12:$W$246,'D5'!$B$12:$B$246,$B14,'D5'!$AF$12:$AF$246,AB$8,'D5'!$AI$12:$AI$246,"taip")</f>
        <v>0</v>
      </c>
      <c r="AC14" s="127">
        <f t="shared" si="22"/>
        <v>100</v>
      </c>
      <c r="AD14" s="126">
        <f t="shared" si="23"/>
        <v>0</v>
      </c>
      <c r="AE14" s="126">
        <f t="shared" si="24"/>
        <v>0</v>
      </c>
      <c r="AF14" s="126">
        <f t="shared" si="25"/>
        <v>0</v>
      </c>
      <c r="AG14" s="126">
        <f t="shared" si="26"/>
        <v>100</v>
      </c>
      <c r="AH14" s="126">
        <f t="shared" si="27"/>
        <v>0</v>
      </c>
      <c r="AI14" s="126">
        <f t="shared" si="28"/>
        <v>0</v>
      </c>
      <c r="AJ14" s="126">
        <f t="shared" si="2"/>
        <v>0</v>
      </c>
      <c r="AK14" s="126">
        <f t="shared" si="2"/>
        <v>0</v>
      </c>
      <c r="AL14" s="126">
        <f t="shared" si="29"/>
        <v>0</v>
      </c>
      <c r="AM14" s="51">
        <f t="shared" ref="AM14:AM37" si="38">SUM(AN14:AV14)</f>
        <v>1</v>
      </c>
      <c r="AN14" s="49">
        <f>COUNTIFS('D5'!$B$12:$B$246,$B14,'D5'!$AG$12:$AG$246,AN$8,'D5'!$AJ$12:$AJ$246,"taip")</f>
        <v>0</v>
      </c>
      <c r="AO14" s="49">
        <f>COUNTIFS('D5'!$B$12:$B$246,$B14,'D5'!$AG$12:$AG$246,AO$8,'D5'!$AJ$12:$AJ$246,"taip")</f>
        <v>0</v>
      </c>
      <c r="AP14" s="49">
        <f>COUNTIFS('D5'!$B$12:$B$246,$B14,'D5'!$AG$12:$AG$246,AP$8,'D5'!$AJ$12:$AJ$246,"taip")</f>
        <v>0</v>
      </c>
      <c r="AQ14" s="49">
        <f>COUNTIFS('D5'!$B$12:$B$246,$B14,'D5'!$AG$12:$AG$246,AQ$8,'D5'!$AJ$12:$AJ$246,"taip")</f>
        <v>1</v>
      </c>
      <c r="AR14" s="49">
        <f>COUNTIFS('D5'!$B$12:$B$246,$B14,'D5'!$AG$12:$AG$246,AR$8,'D5'!$AJ$12:$AJ$246,"taip")</f>
        <v>0</v>
      </c>
      <c r="AS14" s="49">
        <f>COUNTIFS('D5'!$B$12:$B$246,$B14,'D5'!$AG$12:$AG$246,AS$8,'D5'!$AJ$12:$AJ$246,"taip")</f>
        <v>0</v>
      </c>
      <c r="AT14" s="49">
        <f>COUNTIFS('D5'!$B$12:$B$246,$B14,'D5'!$AG$12:$AG$246,AT$8,'D5'!$AJ$12:$AJ$246,"taip")</f>
        <v>0</v>
      </c>
      <c r="AU14" s="49">
        <f>COUNTIFS('D5'!$B$12:$B$246,$B14,'D5'!$AG$12:$AG$246,AU$8,'D5'!$AJ$12:$AJ$246,"taip")</f>
        <v>0</v>
      </c>
      <c r="AV14" s="49">
        <f>COUNTIFS('D5'!$B$12:$B$246,$B14,'D5'!$AG$12:$AG$246,AV$8,'D5'!$AJ$12:$AJ$246,"taip")</f>
        <v>0</v>
      </c>
      <c r="AW14" s="51">
        <f t="shared" ref="AW14:AW37" si="39">SUM(AX14:BF14)</f>
        <v>73159</v>
      </c>
      <c r="AX14" s="49">
        <f>SUMIFS('D5'!$W$12:$W$246,'D5'!$B$12:$B$246,$B14,'D5'!$AG$12:$AG$246,AX$8,'D5'!$AJ$12:$AJ$246,"taip")</f>
        <v>0</v>
      </c>
      <c r="AY14" s="49">
        <f>SUMIFS('D5'!$W$12:$W$246,'D5'!$B$12:$B$246,$B14,'D5'!$AG$12:$AG$246,AY$8,'D5'!$AJ$12:$AJ$246,"taip")</f>
        <v>0</v>
      </c>
      <c r="AZ14" s="49">
        <f>SUMIFS('D5'!$W$12:$W$246,'D5'!$B$12:$B$246,$B14,'D5'!$AG$12:$AG$246,AZ$8,'D5'!$AJ$12:$AJ$246,"taip")</f>
        <v>0</v>
      </c>
      <c r="BA14" s="49">
        <f>SUMIFS('D5'!$W$12:$W$246,'D5'!$B$12:$B$246,$B14,'D5'!$AG$12:$AG$246,BA$8,'D5'!$AJ$12:$AJ$246,"taip")</f>
        <v>73159</v>
      </c>
      <c r="BB14" s="49">
        <f>SUMIFS('D5'!$W$12:$W$246,'D5'!$B$12:$B$246,$B14,'D5'!$AG$12:$AG$246,BB$8,'D5'!$AJ$12:$AJ$246,"taip")</f>
        <v>0</v>
      </c>
      <c r="BC14" s="49">
        <f>SUMIFS('D5'!$W$12:$W$246,'D5'!$B$12:$B$246,$B14,'D5'!$AG$12:$AG$246,BC$8,'D5'!$AJ$12:$AJ$246,"taip")</f>
        <v>0</v>
      </c>
      <c r="BD14" s="49">
        <f>SUMIFS('D5'!$W$12:$W$246,'D5'!$B$12:$B$246,$B14,'D5'!$AG$12:$AG$246,BD$8,'D5'!$AJ$12:$AJ$246,"taip")</f>
        <v>0</v>
      </c>
      <c r="BE14" s="49">
        <f>SUMIFS('D5'!$W$12:$W$246,'D5'!$B$12:$B$246,$B14,'D5'!$AG$12:$AG$246,BE$8,'D5'!$AJ$12:$AJ$246,"taip")</f>
        <v>0</v>
      </c>
      <c r="BF14" s="49">
        <f>SUMIFS('D5'!$W$12:$W$246,'D5'!$B$12:$B$246,$B14,'D5'!$AG$12:$AG$246,BF$8,'D5'!$AJ$12:$AJ$246,"taip")</f>
        <v>0</v>
      </c>
      <c r="BG14" s="127">
        <f t="shared" si="31"/>
        <v>100</v>
      </c>
      <c r="BH14" s="126">
        <f t="shared" si="32"/>
        <v>0</v>
      </c>
      <c r="BI14" s="126">
        <f t="shared" si="4"/>
        <v>0</v>
      </c>
      <c r="BJ14" s="126">
        <f t="shared" si="5"/>
        <v>0</v>
      </c>
      <c r="BK14" s="126">
        <f t="shared" si="6"/>
        <v>100</v>
      </c>
      <c r="BL14" s="126">
        <f t="shared" si="7"/>
        <v>0</v>
      </c>
      <c r="BM14" s="126">
        <f t="shared" si="8"/>
        <v>0</v>
      </c>
      <c r="BN14" s="126">
        <f t="shared" si="9"/>
        <v>0</v>
      </c>
      <c r="BO14" s="126">
        <f t="shared" si="10"/>
        <v>0</v>
      </c>
      <c r="BP14" s="126">
        <f t="shared" si="11"/>
        <v>0</v>
      </c>
      <c r="BQ14" s="51">
        <f t="shared" ref="BQ14:BQ37" si="40">SUM(BR14:BZ14)</f>
        <v>1</v>
      </c>
      <c r="BR14" s="49">
        <f>COUNTIFS('D5'!$B$12:$B$246,$B14,'D5'!$AH$12:$AH$246,BR$8,'D5'!$AK$12:$AK$246,"taip")</f>
        <v>0</v>
      </c>
      <c r="BS14" s="49">
        <f>COUNTIFS('D5'!$B$12:$B$246,$B14,'D5'!$AH$12:$AH$246,BS$8,'D5'!$AK$12:$AK$246,"taip")</f>
        <v>0</v>
      </c>
      <c r="BT14" s="49">
        <f>COUNTIFS('D5'!$B$12:$B$246,$B14,'D5'!$AH$12:$AH$246,BT$8,'D5'!$AK$12:$AK$246,"taip")</f>
        <v>0</v>
      </c>
      <c r="BU14" s="49">
        <f>COUNTIFS('D5'!$B$12:$B$246,$B14,'D5'!$AH$12:$AH$246,BU$8,'D5'!$AK$12:$AK$246,"taip")</f>
        <v>1</v>
      </c>
      <c r="BV14" s="49">
        <f>COUNTIFS('D5'!$B$12:$B$246,$B14,'D5'!$AH$12:$AH$246,BV$8,'D5'!$AK$12:$AK$246,"taip")</f>
        <v>0</v>
      </c>
      <c r="BW14" s="49">
        <f>COUNTIFS('D5'!$B$12:$B$246,$B14,'D5'!$AH$12:$AH$246,BW$8,'D5'!$AK$12:$AK$246,"taip")</f>
        <v>0</v>
      </c>
      <c r="BX14" s="49">
        <f>COUNTIFS('D5'!$B$12:$B$246,$B14,'D5'!$AH$12:$AH$246,BX$8,'D5'!$AK$12:$AK$246,"taip")</f>
        <v>0</v>
      </c>
      <c r="BY14" s="49">
        <f>COUNTIFS('D5'!$B$12:$B$246,$B14,'D5'!$AH$12:$AH$246,BY$8,'D5'!$AK$12:$AK$246,"taip")</f>
        <v>0</v>
      </c>
      <c r="BZ14" s="49">
        <f>COUNTIFS('D5'!$B$12:$B$246,$B14,'D5'!$AH$12:$AH$246,BZ$8,'D5'!$AK$12:$AK$246,"taip")</f>
        <v>0</v>
      </c>
      <c r="CA14" s="51">
        <f t="shared" ref="CA14:CA37" si="41">SUM(CB14:CJ14)</f>
        <v>73159</v>
      </c>
      <c r="CB14" s="49">
        <f>SUMIFS('D5'!$W$12:$W$246,'D5'!$B$12:$B$246,$B14,'D5'!$AH$12:$AH$246,CB$8,'D5'!$AK$12:$AK$246,"taip")</f>
        <v>0</v>
      </c>
      <c r="CC14" s="49">
        <f>SUMIFS('D5'!$W$12:$W$246,'D5'!$B$12:$B$246,$B14,'D5'!$AH$12:$AH$246,CC$8,'D5'!$AK$12:$AK$246,"taip")</f>
        <v>0</v>
      </c>
      <c r="CD14" s="49">
        <f>SUMIFS('D5'!$W$12:$W$246,'D5'!$B$12:$B$246,$B14,'D5'!$AH$12:$AH$246,CD$8,'D5'!$AK$12:$AK$246,"taip")</f>
        <v>0</v>
      </c>
      <c r="CE14" s="49">
        <f>SUMIFS('D5'!$W$12:$W$246,'D5'!$B$12:$B$246,$B14,'D5'!$AH$12:$AH$246,CE$8,'D5'!$AK$12:$AK$246,"taip")</f>
        <v>73159</v>
      </c>
      <c r="CF14" s="49">
        <f>SUMIFS('D5'!$W$12:$W$246,'D5'!$B$12:$B$246,$B14,'D5'!$AH$12:$AH$246,CF$8,'D5'!$AK$12:$AK$246,"taip")</f>
        <v>0</v>
      </c>
      <c r="CG14" s="49">
        <f>SUMIFS('D5'!$W$12:$W$246,'D5'!$B$12:$B$246,$B14,'D5'!$AH$12:$AH$246,CG$8,'D5'!$AK$12:$AK$246,"taip")</f>
        <v>0</v>
      </c>
      <c r="CH14" s="49">
        <f>SUMIFS('D5'!$W$12:$W$246,'D5'!$B$12:$B$246,$B14,'D5'!$AH$12:$AH$246,CH$8,'D5'!$AK$12:$AK$246,"taip")</f>
        <v>0</v>
      </c>
      <c r="CI14" s="49">
        <f>SUMIFS('D5'!$W$12:$W$246,'D5'!$B$12:$B$246,$B14,'D5'!$AH$12:$AH$246,CI$8,'D5'!$AK$12:$AK$246,"taip")</f>
        <v>0</v>
      </c>
      <c r="CJ14" s="49">
        <f>SUMIFS('D5'!$W$12:$W$246,'D5'!$B$12:$B$246,$B14,'D5'!$AH$12:$AH$246,CJ$8,'D5'!$AK$12:$AK$246,"taip")</f>
        <v>0</v>
      </c>
      <c r="CK14" s="127">
        <f t="shared" si="34"/>
        <v>100</v>
      </c>
      <c r="CL14" s="126">
        <f t="shared" si="35"/>
        <v>0</v>
      </c>
      <c r="CM14" s="126">
        <f t="shared" si="13"/>
        <v>0</v>
      </c>
      <c r="CN14" s="126">
        <f t="shared" si="14"/>
        <v>0</v>
      </c>
      <c r="CO14" s="126">
        <f t="shared" si="15"/>
        <v>100</v>
      </c>
      <c r="CP14" s="126">
        <f t="shared" si="16"/>
        <v>0</v>
      </c>
      <c r="CQ14" s="126">
        <f t="shared" si="17"/>
        <v>0</v>
      </c>
      <c r="CR14" s="126">
        <f t="shared" si="18"/>
        <v>0</v>
      </c>
      <c r="CS14" s="126">
        <f t="shared" si="19"/>
        <v>0</v>
      </c>
      <c r="CT14" s="126">
        <f t="shared" si="20"/>
        <v>0</v>
      </c>
    </row>
    <row r="15" spans="1:98" x14ac:dyDescent="0.25">
      <c r="B15" s="27" t="str">
        <f>'VPS1'!A11</f>
        <v>KELM-LEADER-19.2-SAVA-3</v>
      </c>
      <c r="C15" s="28" t="str">
        <f>'VPS1'!B11</f>
        <v>KELM</v>
      </c>
      <c r="D15" s="28">
        <f>'VPS1'!C11</f>
        <v>3</v>
      </c>
      <c r="E15" s="27" t="str">
        <f>'VPS1'!D11</f>
        <v>Vietos projektų pareiškėjų ir vykdytojų mokymas, įgūdžių įgijimas</v>
      </c>
      <c r="F15" s="27" t="str">
        <f>'VPS1'!E11</f>
        <v>LEADER-19.2-SAVA-3</v>
      </c>
      <c r="G15" s="27" t="str">
        <f>'VPS1'!G11</f>
        <v>EŽŪFKP</v>
      </c>
      <c r="H15" s="79">
        <f>'VPS1'!F11</f>
        <v>70356</v>
      </c>
      <c r="I15" s="51">
        <f t="shared" si="36"/>
        <v>2</v>
      </c>
      <c r="J15" s="49">
        <f>COUNTIFS('D5'!$B$12:$B$246,$B15,'D5'!$AF$12:$AF$246,J$8,'D5'!$AI$12:$AI$246,"taip")</f>
        <v>0</v>
      </c>
      <c r="K15" s="49">
        <f>COUNTIFS('D5'!$B$12:$B$246,$B15,'D5'!$AF$12:$AF$246,K$8,'D5'!$AI$12:$AI$246,"taip")</f>
        <v>0</v>
      </c>
      <c r="L15" s="49">
        <f>COUNTIFS('D5'!$B$12:$B$246,$B15,'D5'!$AF$12:$AF$246,L$8,'D5'!$AI$12:$AI$246,"taip")</f>
        <v>1</v>
      </c>
      <c r="M15" s="49">
        <f>COUNTIFS('D5'!$B$12:$B$246,$B15,'D5'!$AF$12:$AF$246,M$8,'D5'!$AI$12:$AI$246,"taip")</f>
        <v>0</v>
      </c>
      <c r="N15" s="49">
        <f>COUNTIFS('D5'!$B$12:$B$246,$B15,'D5'!$AF$12:$AF$246,N$8,'D5'!$AI$12:$AI$246,"taip")</f>
        <v>1</v>
      </c>
      <c r="O15" s="49">
        <f>COUNTIFS('D5'!$B$12:$B$246,$B15,'D5'!$AF$12:$AF$246,O$8,'D5'!$AI$12:$AI$246,"taip")</f>
        <v>0</v>
      </c>
      <c r="P15" s="49">
        <f>COUNTIFS('D5'!$B$12:$B$246,$B15,'D5'!$AF$12:$AF$246,P$8,'D5'!$AI$12:$AI$246,"taip")</f>
        <v>0</v>
      </c>
      <c r="Q15" s="49">
        <f>COUNTIFS('D5'!$B$12:$B$246,$B15,'D5'!$AF$12:$AF$246,Q$8,'D5'!$AI$12:$AI$246,"taip")</f>
        <v>0</v>
      </c>
      <c r="R15" s="49">
        <f>COUNTIFS('D5'!$B$12:$B$246,$B15,'D5'!$AF$12:$AF$246,R$8,'D5'!$AI$12:$AI$246,"taip")</f>
        <v>0</v>
      </c>
      <c r="S15" s="51">
        <f t="shared" si="37"/>
        <v>70356</v>
      </c>
      <c r="T15" s="49">
        <f>SUMIFS('D5'!$W$12:$W$246,'D5'!$B$12:$B$246,$B15,'D5'!$AF$12:$AF$246,T$8,'D5'!$AI$12:$AI$246,"taip")</f>
        <v>0</v>
      </c>
      <c r="U15" s="49">
        <f>SUMIFS('D5'!$W$12:$W$246,'D5'!$B$12:$B$246,$B15,'D5'!$AF$12:$AF$246,U$8,'D5'!$AI$12:$AI$246,"taip")</f>
        <v>0</v>
      </c>
      <c r="V15" s="49">
        <f>SUMIFS('D5'!$W$12:$W$246,'D5'!$B$12:$B$246,$B15,'D5'!$AF$12:$AF$246,V$8,'D5'!$AI$12:$AI$246,"taip")</f>
        <v>40515</v>
      </c>
      <c r="W15" s="49">
        <f>SUMIFS('D5'!$W$12:$W$246,'D5'!$B$12:$B$246,$B15,'D5'!$AF$12:$AF$246,W$8,'D5'!$AI$12:$AI$246,"taip")</f>
        <v>0</v>
      </c>
      <c r="X15" s="49">
        <f>SUMIFS('D5'!$W$12:$W$246,'D5'!$B$12:$B$246,$B15,'D5'!$AF$12:$AF$246,X$8,'D5'!$AI$12:$AI$246,"taip")</f>
        <v>29841</v>
      </c>
      <c r="Y15" s="49">
        <f>SUMIFS('D5'!$W$12:$W$246,'D5'!$B$12:$B$246,$B15,'D5'!$AF$12:$AF$246,Y$8,'D5'!$AI$12:$AI$246,"taip")</f>
        <v>0</v>
      </c>
      <c r="Z15" s="49">
        <f>SUMIFS('D5'!$W$12:$W$246,'D5'!$B$12:$B$246,$B15,'D5'!$AF$12:$AF$246,Z$8,'D5'!$AI$12:$AI$246,"taip")</f>
        <v>0</v>
      </c>
      <c r="AA15" s="49">
        <f>SUMIFS('D5'!$W$12:$W$246,'D5'!$B$12:$B$246,$B15,'D5'!$AF$12:$AF$246,AA$8,'D5'!$AI$12:$AI$246,"taip")</f>
        <v>0</v>
      </c>
      <c r="AB15" s="49">
        <f>SUMIFS('D5'!$W$12:$W$246,'D5'!$B$12:$B$246,$B15,'D5'!$AF$12:$AF$246,AB$8,'D5'!$AI$12:$AI$246,"taip")</f>
        <v>0</v>
      </c>
      <c r="AC15" s="127">
        <f t="shared" si="22"/>
        <v>100</v>
      </c>
      <c r="AD15" s="126">
        <f t="shared" si="23"/>
        <v>0</v>
      </c>
      <c r="AE15" s="126">
        <f t="shared" si="24"/>
        <v>0</v>
      </c>
      <c r="AF15" s="126">
        <f t="shared" si="25"/>
        <v>57.585706975950878</v>
      </c>
      <c r="AG15" s="126">
        <f t="shared" si="26"/>
        <v>0</v>
      </c>
      <c r="AH15" s="126">
        <f t="shared" si="27"/>
        <v>42.414293024049122</v>
      </c>
      <c r="AI15" s="126">
        <f t="shared" si="28"/>
        <v>0</v>
      </c>
      <c r="AJ15" s="126">
        <f t="shared" si="2"/>
        <v>0</v>
      </c>
      <c r="AK15" s="126">
        <f t="shared" si="2"/>
        <v>0</v>
      </c>
      <c r="AL15" s="126">
        <f t="shared" si="29"/>
        <v>0</v>
      </c>
      <c r="AM15" s="51">
        <f t="shared" si="38"/>
        <v>2</v>
      </c>
      <c r="AN15" s="49">
        <f>COUNTIFS('D5'!$B$12:$B$246,$B15,'D5'!$AG$12:$AG$246,AN$8,'D5'!$AJ$12:$AJ$246,"taip")</f>
        <v>0</v>
      </c>
      <c r="AO15" s="49">
        <f>COUNTIFS('D5'!$B$12:$B$246,$B15,'D5'!$AG$12:$AG$246,AO$8,'D5'!$AJ$12:$AJ$246,"taip")</f>
        <v>0</v>
      </c>
      <c r="AP15" s="49">
        <f>COUNTIFS('D5'!$B$12:$B$246,$B15,'D5'!$AG$12:$AG$246,AP$8,'D5'!$AJ$12:$AJ$246,"taip")</f>
        <v>1</v>
      </c>
      <c r="AQ15" s="49">
        <f>COUNTIFS('D5'!$B$12:$B$246,$B15,'D5'!$AG$12:$AG$246,AQ$8,'D5'!$AJ$12:$AJ$246,"taip")</f>
        <v>0</v>
      </c>
      <c r="AR15" s="49">
        <f>COUNTIFS('D5'!$B$12:$B$246,$B15,'D5'!$AG$12:$AG$246,AR$8,'D5'!$AJ$12:$AJ$246,"taip")</f>
        <v>0</v>
      </c>
      <c r="AS15" s="49">
        <f>COUNTIFS('D5'!$B$12:$B$246,$B15,'D5'!$AG$12:$AG$246,AS$8,'D5'!$AJ$12:$AJ$246,"taip")</f>
        <v>1</v>
      </c>
      <c r="AT15" s="49">
        <f>COUNTIFS('D5'!$B$12:$B$246,$B15,'D5'!$AG$12:$AG$246,AT$8,'D5'!$AJ$12:$AJ$246,"taip")</f>
        <v>0</v>
      </c>
      <c r="AU15" s="49">
        <f>COUNTIFS('D5'!$B$12:$B$246,$B15,'D5'!$AG$12:$AG$246,AU$8,'D5'!$AJ$12:$AJ$246,"taip")</f>
        <v>0</v>
      </c>
      <c r="AV15" s="49">
        <f>COUNTIFS('D5'!$B$12:$B$246,$B15,'D5'!$AG$12:$AG$246,AV$8,'D5'!$AJ$12:$AJ$246,"taip")</f>
        <v>0</v>
      </c>
      <c r="AW15" s="51">
        <f t="shared" si="39"/>
        <v>70356</v>
      </c>
      <c r="AX15" s="49">
        <f>SUMIFS('D5'!$W$12:$W$246,'D5'!$B$12:$B$246,$B15,'D5'!$AG$12:$AG$246,AX$8,'D5'!$AJ$12:$AJ$246,"taip")</f>
        <v>0</v>
      </c>
      <c r="AY15" s="49">
        <f>SUMIFS('D5'!$W$12:$W$246,'D5'!$B$12:$B$246,$B15,'D5'!$AG$12:$AG$246,AY$8,'D5'!$AJ$12:$AJ$246,"taip")</f>
        <v>0</v>
      </c>
      <c r="AZ15" s="49">
        <f>SUMIFS('D5'!$W$12:$W$246,'D5'!$B$12:$B$246,$B15,'D5'!$AG$12:$AG$246,AZ$8,'D5'!$AJ$12:$AJ$246,"taip")</f>
        <v>40515</v>
      </c>
      <c r="BA15" s="49">
        <f>SUMIFS('D5'!$W$12:$W$246,'D5'!$B$12:$B$246,$B15,'D5'!$AG$12:$AG$246,BA$8,'D5'!$AJ$12:$AJ$246,"taip")</f>
        <v>0</v>
      </c>
      <c r="BB15" s="49">
        <f>SUMIFS('D5'!$W$12:$W$246,'D5'!$B$12:$B$246,$B15,'D5'!$AG$12:$AG$246,BB$8,'D5'!$AJ$12:$AJ$246,"taip")</f>
        <v>0</v>
      </c>
      <c r="BC15" s="49">
        <f>SUMIFS('D5'!$W$12:$W$246,'D5'!$B$12:$B$246,$B15,'D5'!$AG$12:$AG$246,BC$8,'D5'!$AJ$12:$AJ$246,"taip")</f>
        <v>29841</v>
      </c>
      <c r="BD15" s="49">
        <f>SUMIFS('D5'!$W$12:$W$246,'D5'!$B$12:$B$246,$B15,'D5'!$AG$12:$AG$246,BD$8,'D5'!$AJ$12:$AJ$246,"taip")</f>
        <v>0</v>
      </c>
      <c r="BE15" s="49">
        <f>SUMIFS('D5'!$W$12:$W$246,'D5'!$B$12:$B$246,$B15,'D5'!$AG$12:$AG$246,BE$8,'D5'!$AJ$12:$AJ$246,"taip")</f>
        <v>0</v>
      </c>
      <c r="BF15" s="49">
        <f>SUMIFS('D5'!$W$12:$W$246,'D5'!$B$12:$B$246,$B15,'D5'!$AG$12:$AG$246,BF$8,'D5'!$AJ$12:$AJ$246,"taip")</f>
        <v>0</v>
      </c>
      <c r="BG15" s="127">
        <f t="shared" si="31"/>
        <v>100</v>
      </c>
      <c r="BH15" s="126">
        <f t="shared" si="32"/>
        <v>0</v>
      </c>
      <c r="BI15" s="126">
        <f t="shared" si="4"/>
        <v>0</v>
      </c>
      <c r="BJ15" s="126">
        <f t="shared" si="5"/>
        <v>57.585706975950878</v>
      </c>
      <c r="BK15" s="126">
        <f t="shared" si="6"/>
        <v>0</v>
      </c>
      <c r="BL15" s="126">
        <f t="shared" si="7"/>
        <v>0</v>
      </c>
      <c r="BM15" s="126">
        <f t="shared" si="8"/>
        <v>42.414293024049122</v>
      </c>
      <c r="BN15" s="126">
        <f t="shared" si="9"/>
        <v>0</v>
      </c>
      <c r="BO15" s="126">
        <f t="shared" si="10"/>
        <v>0</v>
      </c>
      <c r="BP15" s="126">
        <f t="shared" si="11"/>
        <v>0</v>
      </c>
      <c r="BQ15" s="51">
        <f t="shared" si="40"/>
        <v>2</v>
      </c>
      <c r="BR15" s="49">
        <f>COUNTIFS('D5'!$B$12:$B$246,$B15,'D5'!$AH$12:$AH$246,BR$8,'D5'!$AK$12:$AK$246,"taip")</f>
        <v>0</v>
      </c>
      <c r="BS15" s="49">
        <f>COUNTIFS('D5'!$B$12:$B$246,$B15,'D5'!$AH$12:$AH$246,BS$8,'D5'!$AK$12:$AK$246,"taip")</f>
        <v>0</v>
      </c>
      <c r="BT15" s="49">
        <f>COUNTIFS('D5'!$B$12:$B$246,$B15,'D5'!$AH$12:$AH$246,BT$8,'D5'!$AK$12:$AK$246,"taip")</f>
        <v>0</v>
      </c>
      <c r="BU15" s="49">
        <f>COUNTIFS('D5'!$B$12:$B$246,$B15,'D5'!$AH$12:$AH$246,BU$8,'D5'!$AK$12:$AK$246,"taip")</f>
        <v>0</v>
      </c>
      <c r="BV15" s="49">
        <f>COUNTIFS('D5'!$B$12:$B$246,$B15,'D5'!$AH$12:$AH$246,BV$8,'D5'!$AK$12:$AK$246,"taip")</f>
        <v>0</v>
      </c>
      <c r="BW15" s="49">
        <f>COUNTIFS('D5'!$B$12:$B$246,$B15,'D5'!$AH$12:$AH$246,BW$8,'D5'!$AK$12:$AK$246,"taip")</f>
        <v>1</v>
      </c>
      <c r="BX15" s="49">
        <f>COUNTIFS('D5'!$B$12:$B$246,$B15,'D5'!$AH$12:$AH$246,BX$8,'D5'!$AK$12:$AK$246,"taip")</f>
        <v>1</v>
      </c>
      <c r="BY15" s="49">
        <f>COUNTIFS('D5'!$B$12:$B$246,$B15,'D5'!$AH$12:$AH$246,BY$8,'D5'!$AK$12:$AK$246,"taip")</f>
        <v>0</v>
      </c>
      <c r="BZ15" s="49">
        <f>COUNTIFS('D5'!$B$12:$B$246,$B15,'D5'!$AH$12:$AH$246,BZ$8,'D5'!$AK$12:$AK$246,"taip")</f>
        <v>0</v>
      </c>
      <c r="CA15" s="51">
        <f t="shared" si="41"/>
        <v>70356</v>
      </c>
      <c r="CB15" s="49">
        <f>SUMIFS('D5'!$W$12:$W$246,'D5'!$B$12:$B$246,$B15,'D5'!$AH$12:$AH$246,CB$8,'D5'!$AK$12:$AK$246,"taip")</f>
        <v>0</v>
      </c>
      <c r="CC15" s="49">
        <f>SUMIFS('D5'!$W$12:$W$246,'D5'!$B$12:$B$246,$B15,'D5'!$AH$12:$AH$246,CC$8,'D5'!$AK$12:$AK$246,"taip")</f>
        <v>0</v>
      </c>
      <c r="CD15" s="49">
        <f>SUMIFS('D5'!$W$12:$W$246,'D5'!$B$12:$B$246,$B15,'D5'!$AH$12:$AH$246,CD$8,'D5'!$AK$12:$AK$246,"taip")</f>
        <v>0</v>
      </c>
      <c r="CE15" s="49">
        <f>SUMIFS('D5'!$W$12:$W$246,'D5'!$B$12:$B$246,$B15,'D5'!$AH$12:$AH$246,CE$8,'D5'!$AK$12:$AK$246,"taip")</f>
        <v>0</v>
      </c>
      <c r="CF15" s="49">
        <f>SUMIFS('D5'!$W$12:$W$246,'D5'!$B$12:$B$246,$B15,'D5'!$AH$12:$AH$246,CF$8,'D5'!$AK$12:$AK$246,"taip")</f>
        <v>0</v>
      </c>
      <c r="CG15" s="49">
        <f>SUMIFS('D5'!$W$12:$W$246,'D5'!$B$12:$B$246,$B15,'D5'!$AH$12:$AH$246,CG$8,'D5'!$AK$12:$AK$246,"taip")</f>
        <v>40515</v>
      </c>
      <c r="CH15" s="49">
        <f>SUMIFS('D5'!$W$12:$W$246,'D5'!$B$12:$B$246,$B15,'D5'!$AH$12:$AH$246,CH$8,'D5'!$AK$12:$AK$246,"taip")</f>
        <v>29841</v>
      </c>
      <c r="CI15" s="49">
        <f>SUMIFS('D5'!$W$12:$W$246,'D5'!$B$12:$B$246,$B15,'D5'!$AH$12:$AH$246,CI$8,'D5'!$AK$12:$AK$246,"taip")</f>
        <v>0</v>
      </c>
      <c r="CJ15" s="49">
        <f>SUMIFS('D5'!$W$12:$W$246,'D5'!$B$12:$B$246,$B15,'D5'!$AH$12:$AH$246,CJ$8,'D5'!$AK$12:$AK$246,"taip")</f>
        <v>0</v>
      </c>
      <c r="CK15" s="127">
        <f t="shared" si="34"/>
        <v>100</v>
      </c>
      <c r="CL15" s="126">
        <f t="shared" si="35"/>
        <v>0</v>
      </c>
      <c r="CM15" s="126">
        <f t="shared" si="13"/>
        <v>0</v>
      </c>
      <c r="CN15" s="126">
        <f t="shared" si="14"/>
        <v>0</v>
      </c>
      <c r="CO15" s="126">
        <f t="shared" si="15"/>
        <v>0</v>
      </c>
      <c r="CP15" s="126">
        <f t="shared" si="16"/>
        <v>0</v>
      </c>
      <c r="CQ15" s="126">
        <f t="shared" si="17"/>
        <v>57.585706975950878</v>
      </c>
      <c r="CR15" s="126">
        <f t="shared" si="18"/>
        <v>42.414293024049122</v>
      </c>
      <c r="CS15" s="126">
        <f t="shared" si="19"/>
        <v>0</v>
      </c>
      <c r="CT15" s="126">
        <f t="shared" si="20"/>
        <v>0</v>
      </c>
    </row>
    <row r="16" spans="1:98" x14ac:dyDescent="0.25">
      <c r="B16" s="27" t="str">
        <f>'VPS1'!A12</f>
        <v>KELM-LEADER-19.2-SAVA-5</v>
      </c>
      <c r="C16" s="28" t="str">
        <f>'VPS1'!B12</f>
        <v>KELM</v>
      </c>
      <c r="D16" s="28">
        <f>'VPS1'!C12</f>
        <v>1</v>
      </c>
      <c r="E16" s="27" t="str">
        <f>'VPS1'!D12</f>
        <v>Jaunimo užimtumo ir integravimosi į vietos bendruomenes veiklų rėmimas</v>
      </c>
      <c r="F16" s="27" t="str">
        <f>'VPS1'!E12</f>
        <v>LEADER-19.2-SAVA-5</v>
      </c>
      <c r="G16" s="27">
        <f>'VPS1'!G12</f>
        <v>0</v>
      </c>
      <c r="H16" s="79">
        <f>'VPS1'!F12</f>
        <v>0</v>
      </c>
      <c r="I16" s="51">
        <f t="shared" si="36"/>
        <v>0</v>
      </c>
      <c r="J16" s="49">
        <f>COUNTIFS('D5'!$B$12:$B$246,$B16,'D5'!$AF$12:$AF$246,J$8,'D5'!$AI$12:$AI$246,"taip")</f>
        <v>0</v>
      </c>
      <c r="K16" s="49">
        <f>COUNTIFS('D5'!$B$12:$B$246,$B16,'D5'!$AF$12:$AF$246,K$8,'D5'!$AI$12:$AI$246,"taip")</f>
        <v>0</v>
      </c>
      <c r="L16" s="49">
        <f>COUNTIFS('D5'!$B$12:$B$246,$B16,'D5'!$AF$12:$AF$246,L$8,'D5'!$AI$12:$AI$246,"taip")</f>
        <v>0</v>
      </c>
      <c r="M16" s="49">
        <f>COUNTIFS('D5'!$B$12:$B$246,$B16,'D5'!$AF$12:$AF$246,M$8,'D5'!$AI$12:$AI$246,"taip")</f>
        <v>0</v>
      </c>
      <c r="N16" s="49">
        <f>COUNTIFS('D5'!$B$12:$B$246,$B16,'D5'!$AF$12:$AF$246,N$8,'D5'!$AI$12:$AI$246,"taip")</f>
        <v>0</v>
      </c>
      <c r="O16" s="49">
        <f>COUNTIFS('D5'!$B$12:$B$246,$B16,'D5'!$AF$12:$AF$246,O$8,'D5'!$AI$12:$AI$246,"taip")</f>
        <v>0</v>
      </c>
      <c r="P16" s="49">
        <f>COUNTIFS('D5'!$B$12:$B$246,$B16,'D5'!$AF$12:$AF$246,P$8,'D5'!$AI$12:$AI$246,"taip")</f>
        <v>0</v>
      </c>
      <c r="Q16" s="49">
        <f>COUNTIFS('D5'!$B$12:$B$246,$B16,'D5'!$AF$12:$AF$246,Q$8,'D5'!$AI$12:$AI$246,"taip")</f>
        <v>0</v>
      </c>
      <c r="R16" s="49">
        <f>COUNTIFS('D5'!$B$12:$B$246,$B16,'D5'!$AF$12:$AF$246,R$8,'D5'!$AI$12:$AI$246,"taip")</f>
        <v>0</v>
      </c>
      <c r="S16" s="51">
        <f t="shared" si="37"/>
        <v>0</v>
      </c>
      <c r="T16" s="49">
        <f>SUMIFS('D5'!$W$12:$W$246,'D5'!$B$12:$B$246,$B16,'D5'!$AF$12:$AF$246,T$8,'D5'!$AI$12:$AI$246,"taip")</f>
        <v>0</v>
      </c>
      <c r="U16" s="49">
        <f>SUMIFS('D5'!$W$12:$W$246,'D5'!$B$12:$B$246,$B16,'D5'!$AF$12:$AF$246,U$8,'D5'!$AI$12:$AI$246,"taip")</f>
        <v>0</v>
      </c>
      <c r="V16" s="49">
        <f>SUMIFS('D5'!$W$12:$W$246,'D5'!$B$12:$B$246,$B16,'D5'!$AF$12:$AF$246,V$8,'D5'!$AI$12:$AI$246,"taip")</f>
        <v>0</v>
      </c>
      <c r="W16" s="49">
        <f>SUMIFS('D5'!$W$12:$W$246,'D5'!$B$12:$B$246,$B16,'D5'!$AF$12:$AF$246,W$8,'D5'!$AI$12:$AI$246,"taip")</f>
        <v>0</v>
      </c>
      <c r="X16" s="49">
        <f>SUMIFS('D5'!$W$12:$W$246,'D5'!$B$12:$B$246,$B16,'D5'!$AF$12:$AF$246,X$8,'D5'!$AI$12:$AI$246,"taip")</f>
        <v>0</v>
      </c>
      <c r="Y16" s="49">
        <f>SUMIFS('D5'!$W$12:$W$246,'D5'!$B$12:$B$246,$B16,'D5'!$AF$12:$AF$246,Y$8,'D5'!$AI$12:$AI$246,"taip")</f>
        <v>0</v>
      </c>
      <c r="Z16" s="49">
        <f>SUMIFS('D5'!$W$12:$W$246,'D5'!$B$12:$B$246,$B16,'D5'!$AF$12:$AF$246,Z$8,'D5'!$AI$12:$AI$246,"taip")</f>
        <v>0</v>
      </c>
      <c r="AA16" s="49">
        <f>SUMIFS('D5'!$W$12:$W$246,'D5'!$B$12:$B$246,$B16,'D5'!$AF$12:$AF$246,AA$8,'D5'!$AI$12:$AI$246,"taip")</f>
        <v>0</v>
      </c>
      <c r="AB16" s="49">
        <f>SUMIFS('D5'!$W$12:$W$246,'D5'!$B$12:$B$246,$B16,'D5'!$AF$12:$AF$246,AB$8,'D5'!$AI$12:$AI$246,"taip")</f>
        <v>0</v>
      </c>
      <c r="AC16" s="127">
        <f t="shared" si="22"/>
        <v>0</v>
      </c>
      <c r="AD16" s="126">
        <f t="shared" si="23"/>
        <v>0</v>
      </c>
      <c r="AE16" s="126">
        <f t="shared" si="24"/>
        <v>0</v>
      </c>
      <c r="AF16" s="126">
        <f t="shared" si="25"/>
        <v>0</v>
      </c>
      <c r="AG16" s="126">
        <f t="shared" si="26"/>
        <v>0</v>
      </c>
      <c r="AH16" s="126">
        <f t="shared" si="27"/>
        <v>0</v>
      </c>
      <c r="AI16" s="126">
        <f t="shared" si="28"/>
        <v>0</v>
      </c>
      <c r="AJ16" s="126">
        <f t="shared" si="2"/>
        <v>0</v>
      </c>
      <c r="AK16" s="126">
        <f t="shared" si="2"/>
        <v>0</v>
      </c>
      <c r="AL16" s="126">
        <f t="shared" si="29"/>
        <v>0</v>
      </c>
      <c r="AM16" s="51">
        <f t="shared" si="38"/>
        <v>0</v>
      </c>
      <c r="AN16" s="49">
        <f>COUNTIFS('D5'!$B$12:$B$246,$B16,'D5'!$AG$12:$AG$246,AN$8,'D5'!$AJ$12:$AJ$246,"taip")</f>
        <v>0</v>
      </c>
      <c r="AO16" s="49">
        <f>COUNTIFS('D5'!$B$12:$B$246,$B16,'D5'!$AG$12:$AG$246,AO$8,'D5'!$AJ$12:$AJ$246,"taip")</f>
        <v>0</v>
      </c>
      <c r="AP16" s="49">
        <f>COUNTIFS('D5'!$B$12:$B$246,$B16,'D5'!$AG$12:$AG$246,AP$8,'D5'!$AJ$12:$AJ$246,"taip")</f>
        <v>0</v>
      </c>
      <c r="AQ16" s="49">
        <f>COUNTIFS('D5'!$B$12:$B$246,$B16,'D5'!$AG$12:$AG$246,AQ$8,'D5'!$AJ$12:$AJ$246,"taip")</f>
        <v>0</v>
      </c>
      <c r="AR16" s="49">
        <f>COUNTIFS('D5'!$B$12:$B$246,$B16,'D5'!$AG$12:$AG$246,AR$8,'D5'!$AJ$12:$AJ$246,"taip")</f>
        <v>0</v>
      </c>
      <c r="AS16" s="49">
        <f>COUNTIFS('D5'!$B$12:$B$246,$B16,'D5'!$AG$12:$AG$246,AS$8,'D5'!$AJ$12:$AJ$246,"taip")</f>
        <v>0</v>
      </c>
      <c r="AT16" s="49">
        <f>COUNTIFS('D5'!$B$12:$B$246,$B16,'D5'!$AG$12:$AG$246,AT$8,'D5'!$AJ$12:$AJ$246,"taip")</f>
        <v>0</v>
      </c>
      <c r="AU16" s="49">
        <f>COUNTIFS('D5'!$B$12:$B$246,$B16,'D5'!$AG$12:$AG$246,AU$8,'D5'!$AJ$12:$AJ$246,"taip")</f>
        <v>0</v>
      </c>
      <c r="AV16" s="49">
        <f>COUNTIFS('D5'!$B$12:$B$246,$B16,'D5'!$AG$12:$AG$246,AV$8,'D5'!$AJ$12:$AJ$246,"taip")</f>
        <v>0</v>
      </c>
      <c r="AW16" s="51">
        <f t="shared" si="39"/>
        <v>0</v>
      </c>
      <c r="AX16" s="49">
        <f>SUMIFS('D5'!$W$12:$W$246,'D5'!$B$12:$B$246,$B16,'D5'!$AG$12:$AG$246,AX$8,'D5'!$AJ$12:$AJ$246,"taip")</f>
        <v>0</v>
      </c>
      <c r="AY16" s="49">
        <f>SUMIFS('D5'!$W$12:$W$246,'D5'!$B$12:$B$246,$B16,'D5'!$AG$12:$AG$246,AY$8,'D5'!$AJ$12:$AJ$246,"taip")</f>
        <v>0</v>
      </c>
      <c r="AZ16" s="49">
        <f>SUMIFS('D5'!$W$12:$W$246,'D5'!$B$12:$B$246,$B16,'D5'!$AG$12:$AG$246,AZ$8,'D5'!$AJ$12:$AJ$246,"taip")</f>
        <v>0</v>
      </c>
      <c r="BA16" s="49">
        <f>SUMIFS('D5'!$W$12:$W$246,'D5'!$B$12:$B$246,$B16,'D5'!$AG$12:$AG$246,BA$8,'D5'!$AJ$12:$AJ$246,"taip")</f>
        <v>0</v>
      </c>
      <c r="BB16" s="49">
        <f>SUMIFS('D5'!$W$12:$W$246,'D5'!$B$12:$B$246,$B16,'D5'!$AG$12:$AG$246,BB$8,'D5'!$AJ$12:$AJ$246,"taip")</f>
        <v>0</v>
      </c>
      <c r="BC16" s="49">
        <f>SUMIFS('D5'!$W$12:$W$246,'D5'!$B$12:$B$246,$B16,'D5'!$AG$12:$AG$246,BC$8,'D5'!$AJ$12:$AJ$246,"taip")</f>
        <v>0</v>
      </c>
      <c r="BD16" s="49">
        <f>SUMIFS('D5'!$W$12:$W$246,'D5'!$B$12:$B$246,$B16,'D5'!$AG$12:$AG$246,BD$8,'D5'!$AJ$12:$AJ$246,"taip")</f>
        <v>0</v>
      </c>
      <c r="BE16" s="49">
        <f>SUMIFS('D5'!$W$12:$W$246,'D5'!$B$12:$B$246,$B16,'D5'!$AG$12:$AG$246,BE$8,'D5'!$AJ$12:$AJ$246,"taip")</f>
        <v>0</v>
      </c>
      <c r="BF16" s="49">
        <f>SUMIFS('D5'!$W$12:$W$246,'D5'!$B$12:$B$246,$B16,'D5'!$AG$12:$AG$246,BF$8,'D5'!$AJ$12:$AJ$246,"taip")</f>
        <v>0</v>
      </c>
      <c r="BG16" s="127">
        <f t="shared" si="31"/>
        <v>0</v>
      </c>
      <c r="BH16" s="126">
        <f t="shared" si="32"/>
        <v>0</v>
      </c>
      <c r="BI16" s="126">
        <f t="shared" si="4"/>
        <v>0</v>
      </c>
      <c r="BJ16" s="126">
        <f t="shared" si="5"/>
        <v>0</v>
      </c>
      <c r="BK16" s="126">
        <f t="shared" si="6"/>
        <v>0</v>
      </c>
      <c r="BL16" s="126">
        <f t="shared" si="7"/>
        <v>0</v>
      </c>
      <c r="BM16" s="126">
        <f t="shared" si="8"/>
        <v>0</v>
      </c>
      <c r="BN16" s="126">
        <f t="shared" si="9"/>
        <v>0</v>
      </c>
      <c r="BO16" s="126">
        <f t="shared" si="10"/>
        <v>0</v>
      </c>
      <c r="BP16" s="126">
        <f t="shared" si="11"/>
        <v>0</v>
      </c>
      <c r="BQ16" s="51">
        <f t="shared" si="40"/>
        <v>0</v>
      </c>
      <c r="BR16" s="49">
        <f>COUNTIFS('D5'!$B$12:$B$246,$B16,'D5'!$AH$12:$AH$246,BR$8,'D5'!$AK$12:$AK$246,"taip")</f>
        <v>0</v>
      </c>
      <c r="BS16" s="49">
        <f>COUNTIFS('D5'!$B$12:$B$246,$B16,'D5'!$AH$12:$AH$246,BS$8,'D5'!$AK$12:$AK$246,"taip")</f>
        <v>0</v>
      </c>
      <c r="BT16" s="49">
        <f>COUNTIFS('D5'!$B$12:$B$246,$B16,'D5'!$AH$12:$AH$246,BT$8,'D5'!$AK$12:$AK$246,"taip")</f>
        <v>0</v>
      </c>
      <c r="BU16" s="49">
        <f>COUNTIFS('D5'!$B$12:$B$246,$B16,'D5'!$AH$12:$AH$246,BU$8,'D5'!$AK$12:$AK$246,"taip")</f>
        <v>0</v>
      </c>
      <c r="BV16" s="49">
        <f>COUNTIFS('D5'!$B$12:$B$246,$B16,'D5'!$AH$12:$AH$246,BV$8,'D5'!$AK$12:$AK$246,"taip")</f>
        <v>0</v>
      </c>
      <c r="BW16" s="49">
        <f>COUNTIFS('D5'!$B$12:$B$246,$B16,'D5'!$AH$12:$AH$246,BW$8,'D5'!$AK$12:$AK$246,"taip")</f>
        <v>0</v>
      </c>
      <c r="BX16" s="49">
        <f>COUNTIFS('D5'!$B$12:$B$246,$B16,'D5'!$AH$12:$AH$246,BX$8,'D5'!$AK$12:$AK$246,"taip")</f>
        <v>0</v>
      </c>
      <c r="BY16" s="49">
        <f>COUNTIFS('D5'!$B$12:$B$246,$B16,'D5'!$AH$12:$AH$246,BY$8,'D5'!$AK$12:$AK$246,"taip")</f>
        <v>0</v>
      </c>
      <c r="BZ16" s="49">
        <f>COUNTIFS('D5'!$B$12:$B$246,$B16,'D5'!$AH$12:$AH$246,BZ$8,'D5'!$AK$12:$AK$246,"taip")</f>
        <v>0</v>
      </c>
      <c r="CA16" s="51">
        <f t="shared" si="41"/>
        <v>0</v>
      </c>
      <c r="CB16" s="49">
        <f>SUMIFS('D5'!$W$12:$W$246,'D5'!$B$12:$B$246,$B16,'D5'!$AH$12:$AH$246,CB$8,'D5'!$AK$12:$AK$246,"taip")</f>
        <v>0</v>
      </c>
      <c r="CC16" s="49">
        <f>SUMIFS('D5'!$W$12:$W$246,'D5'!$B$12:$B$246,$B16,'D5'!$AH$12:$AH$246,CC$8,'D5'!$AK$12:$AK$246,"taip")</f>
        <v>0</v>
      </c>
      <c r="CD16" s="49">
        <f>SUMIFS('D5'!$W$12:$W$246,'D5'!$B$12:$B$246,$B16,'D5'!$AH$12:$AH$246,CD$8,'D5'!$AK$12:$AK$246,"taip")</f>
        <v>0</v>
      </c>
      <c r="CE16" s="49">
        <f>SUMIFS('D5'!$W$12:$W$246,'D5'!$B$12:$B$246,$B16,'D5'!$AH$12:$AH$246,CE$8,'D5'!$AK$12:$AK$246,"taip")</f>
        <v>0</v>
      </c>
      <c r="CF16" s="49">
        <f>SUMIFS('D5'!$W$12:$W$246,'D5'!$B$12:$B$246,$B16,'D5'!$AH$12:$AH$246,CF$8,'D5'!$AK$12:$AK$246,"taip")</f>
        <v>0</v>
      </c>
      <c r="CG16" s="49">
        <f>SUMIFS('D5'!$W$12:$W$246,'D5'!$B$12:$B$246,$B16,'D5'!$AH$12:$AH$246,CG$8,'D5'!$AK$12:$AK$246,"taip")</f>
        <v>0</v>
      </c>
      <c r="CH16" s="49">
        <f>SUMIFS('D5'!$W$12:$W$246,'D5'!$B$12:$B$246,$B16,'D5'!$AH$12:$AH$246,CH$8,'D5'!$AK$12:$AK$246,"taip")</f>
        <v>0</v>
      </c>
      <c r="CI16" s="49">
        <f>SUMIFS('D5'!$W$12:$W$246,'D5'!$B$12:$B$246,$B16,'D5'!$AH$12:$AH$246,CI$8,'D5'!$AK$12:$AK$246,"taip")</f>
        <v>0</v>
      </c>
      <c r="CJ16" s="49">
        <f>SUMIFS('D5'!$W$12:$W$246,'D5'!$B$12:$B$246,$B16,'D5'!$AH$12:$AH$246,CJ$8,'D5'!$AK$12:$AK$246,"taip")</f>
        <v>0</v>
      </c>
      <c r="CK16" s="127">
        <f t="shared" si="34"/>
        <v>0</v>
      </c>
      <c r="CL16" s="126">
        <f t="shared" si="35"/>
        <v>0</v>
      </c>
      <c r="CM16" s="126">
        <f t="shared" si="13"/>
        <v>0</v>
      </c>
      <c r="CN16" s="126">
        <f t="shared" si="14"/>
        <v>0</v>
      </c>
      <c r="CO16" s="126">
        <f t="shared" si="15"/>
        <v>0</v>
      </c>
      <c r="CP16" s="126">
        <f t="shared" si="16"/>
        <v>0</v>
      </c>
      <c r="CQ16" s="126">
        <f t="shared" si="17"/>
        <v>0</v>
      </c>
      <c r="CR16" s="126">
        <f t="shared" si="18"/>
        <v>0</v>
      </c>
      <c r="CS16" s="126">
        <f t="shared" si="19"/>
        <v>0</v>
      </c>
      <c r="CT16" s="126">
        <f t="shared" si="20"/>
        <v>0</v>
      </c>
    </row>
    <row r="17" spans="2:98" x14ac:dyDescent="0.25">
      <c r="B17" s="27" t="str">
        <f>'VPS1'!A13</f>
        <v>KELM-LEADER-19.2-SAVA-5.1</v>
      </c>
      <c r="C17" s="28" t="str">
        <f>'VPS1'!B13</f>
        <v>KELM</v>
      </c>
      <c r="D17" s="28">
        <f>'VPS1'!C13</f>
        <v>2</v>
      </c>
      <c r="E17" s="27" t="str">
        <f>'VPS1'!D13</f>
        <v>Parama laisvalaikio, sporto, kultūros ir neformalaus švietimo iniciatyvų skatinimui</v>
      </c>
      <c r="F17" s="27" t="str">
        <f>'VPS1'!E13</f>
        <v>LEADER-19.2-SAVA-5.1</v>
      </c>
      <c r="G17" s="27" t="str">
        <f>'VPS1'!G13</f>
        <v>EŽŪFKP</v>
      </c>
      <c r="H17" s="79">
        <f>'VPS1'!F13</f>
        <v>102759</v>
      </c>
      <c r="I17" s="51">
        <f t="shared" si="36"/>
        <v>6</v>
      </c>
      <c r="J17" s="49">
        <f>COUNTIFS('D5'!$B$12:$B$246,$B17,'D5'!$AF$12:$AF$246,J$8,'D5'!$AI$12:$AI$246,"taip")</f>
        <v>0</v>
      </c>
      <c r="K17" s="49">
        <f>COUNTIFS('D5'!$B$12:$B$246,$B17,'D5'!$AF$12:$AF$246,K$8,'D5'!$AI$12:$AI$246,"taip")</f>
        <v>3</v>
      </c>
      <c r="L17" s="49">
        <f>COUNTIFS('D5'!$B$12:$B$246,$B17,'D5'!$AF$12:$AF$246,L$8,'D5'!$AI$12:$AI$246,"taip")</f>
        <v>0</v>
      </c>
      <c r="M17" s="49">
        <f>COUNTIFS('D5'!$B$12:$B$246,$B17,'D5'!$AF$12:$AF$246,M$8,'D5'!$AI$12:$AI$246,"taip")</f>
        <v>3</v>
      </c>
      <c r="N17" s="49">
        <f>COUNTIFS('D5'!$B$12:$B$246,$B17,'D5'!$AF$12:$AF$246,N$8,'D5'!$AI$12:$AI$246,"taip")</f>
        <v>0</v>
      </c>
      <c r="O17" s="49">
        <f>COUNTIFS('D5'!$B$12:$B$246,$B17,'D5'!$AF$12:$AF$246,O$8,'D5'!$AI$12:$AI$246,"taip")</f>
        <v>0</v>
      </c>
      <c r="P17" s="49">
        <f>COUNTIFS('D5'!$B$12:$B$246,$B17,'D5'!$AF$12:$AF$246,P$8,'D5'!$AI$12:$AI$246,"taip")</f>
        <v>0</v>
      </c>
      <c r="Q17" s="49">
        <f>COUNTIFS('D5'!$B$12:$B$246,$B17,'D5'!$AF$12:$AF$246,Q$8,'D5'!$AI$12:$AI$246,"taip")</f>
        <v>0</v>
      </c>
      <c r="R17" s="49">
        <f>COUNTIFS('D5'!$B$12:$B$246,$B17,'D5'!$AF$12:$AF$246,R$8,'D5'!$AI$12:$AI$246,"taip")</f>
        <v>0</v>
      </c>
      <c r="S17" s="51">
        <f t="shared" si="37"/>
        <v>102759</v>
      </c>
      <c r="T17" s="49">
        <f>SUMIFS('D5'!$W$12:$W$246,'D5'!$B$12:$B$246,$B17,'D5'!$AF$12:$AF$246,T$8,'D5'!$AI$12:$AI$246,"taip")</f>
        <v>0</v>
      </c>
      <c r="U17" s="49">
        <f>SUMIFS('D5'!$W$12:$W$246,'D5'!$B$12:$B$246,$B17,'D5'!$AF$12:$AF$246,U$8,'D5'!$AI$12:$AI$246,"taip")</f>
        <v>59631</v>
      </c>
      <c r="V17" s="49">
        <f>SUMIFS('D5'!$W$12:$W$246,'D5'!$B$12:$B$246,$B17,'D5'!$AF$12:$AF$246,V$8,'D5'!$AI$12:$AI$246,"taip")</f>
        <v>0</v>
      </c>
      <c r="W17" s="49">
        <f>SUMIFS('D5'!$W$12:$W$246,'D5'!$B$12:$B$246,$B17,'D5'!$AF$12:$AF$246,W$8,'D5'!$AI$12:$AI$246,"taip")</f>
        <v>43128</v>
      </c>
      <c r="X17" s="49">
        <f>SUMIFS('D5'!$W$12:$W$246,'D5'!$B$12:$B$246,$B17,'D5'!$AF$12:$AF$246,X$8,'D5'!$AI$12:$AI$246,"taip")</f>
        <v>0</v>
      </c>
      <c r="Y17" s="49">
        <f>SUMIFS('D5'!$W$12:$W$246,'D5'!$B$12:$B$246,$B17,'D5'!$AF$12:$AF$246,Y$8,'D5'!$AI$12:$AI$246,"taip")</f>
        <v>0</v>
      </c>
      <c r="Z17" s="49">
        <f>SUMIFS('D5'!$W$12:$W$246,'D5'!$B$12:$B$246,$B17,'D5'!$AF$12:$AF$246,Z$8,'D5'!$AI$12:$AI$246,"taip")</f>
        <v>0</v>
      </c>
      <c r="AA17" s="49">
        <f>SUMIFS('D5'!$W$12:$W$246,'D5'!$B$12:$B$246,$B17,'D5'!$AF$12:$AF$246,AA$8,'D5'!$AI$12:$AI$246,"taip")</f>
        <v>0</v>
      </c>
      <c r="AB17" s="49">
        <f>SUMIFS('D5'!$W$12:$W$246,'D5'!$B$12:$B$246,$B17,'D5'!$AF$12:$AF$246,AB$8,'D5'!$AI$12:$AI$246,"taip")</f>
        <v>0</v>
      </c>
      <c r="AC17" s="127">
        <f t="shared" si="22"/>
        <v>100</v>
      </c>
      <c r="AD17" s="126">
        <f t="shared" si="23"/>
        <v>0</v>
      </c>
      <c r="AE17" s="126">
        <f t="shared" si="24"/>
        <v>58.029953580708259</v>
      </c>
      <c r="AF17" s="126">
        <f t="shared" si="25"/>
        <v>0</v>
      </c>
      <c r="AG17" s="126">
        <f t="shared" si="26"/>
        <v>41.970046419291741</v>
      </c>
      <c r="AH17" s="126">
        <f t="shared" si="27"/>
        <v>0</v>
      </c>
      <c r="AI17" s="126">
        <f t="shared" si="28"/>
        <v>0</v>
      </c>
      <c r="AJ17" s="126">
        <f t="shared" si="2"/>
        <v>0</v>
      </c>
      <c r="AK17" s="126">
        <f t="shared" si="2"/>
        <v>0</v>
      </c>
      <c r="AL17" s="126">
        <f t="shared" si="29"/>
        <v>0</v>
      </c>
      <c r="AM17" s="51">
        <f t="shared" si="38"/>
        <v>6</v>
      </c>
      <c r="AN17" s="49">
        <f>COUNTIFS('D5'!$B$12:$B$246,$B17,'D5'!$AG$12:$AG$246,AN$8,'D5'!$AJ$12:$AJ$246,"taip")</f>
        <v>0</v>
      </c>
      <c r="AO17" s="49">
        <f>COUNTIFS('D5'!$B$12:$B$246,$B17,'D5'!$AG$12:$AG$246,AO$8,'D5'!$AJ$12:$AJ$246,"taip")</f>
        <v>3</v>
      </c>
      <c r="AP17" s="49">
        <f>COUNTIFS('D5'!$B$12:$B$246,$B17,'D5'!$AG$12:$AG$246,AP$8,'D5'!$AJ$12:$AJ$246,"taip")</f>
        <v>0</v>
      </c>
      <c r="AQ17" s="49">
        <f>COUNTIFS('D5'!$B$12:$B$246,$B17,'D5'!$AG$12:$AG$246,AQ$8,'D5'!$AJ$12:$AJ$246,"taip")</f>
        <v>3</v>
      </c>
      <c r="AR17" s="49">
        <f>COUNTIFS('D5'!$B$12:$B$246,$B17,'D5'!$AG$12:$AG$246,AR$8,'D5'!$AJ$12:$AJ$246,"taip")</f>
        <v>0</v>
      </c>
      <c r="AS17" s="49">
        <f>COUNTIFS('D5'!$B$12:$B$246,$B17,'D5'!$AG$12:$AG$246,AS$8,'D5'!$AJ$12:$AJ$246,"taip")</f>
        <v>0</v>
      </c>
      <c r="AT17" s="49">
        <f>COUNTIFS('D5'!$B$12:$B$246,$B17,'D5'!$AG$12:$AG$246,AT$8,'D5'!$AJ$12:$AJ$246,"taip")</f>
        <v>0</v>
      </c>
      <c r="AU17" s="49">
        <f>COUNTIFS('D5'!$B$12:$B$246,$B17,'D5'!$AG$12:$AG$246,AU$8,'D5'!$AJ$12:$AJ$246,"taip")</f>
        <v>0</v>
      </c>
      <c r="AV17" s="49">
        <f>COUNTIFS('D5'!$B$12:$B$246,$B17,'D5'!$AG$12:$AG$246,AV$8,'D5'!$AJ$12:$AJ$246,"taip")</f>
        <v>0</v>
      </c>
      <c r="AW17" s="51">
        <f t="shared" si="39"/>
        <v>102759</v>
      </c>
      <c r="AX17" s="49">
        <f>SUMIFS('D5'!$W$12:$W$246,'D5'!$B$12:$B$246,$B17,'D5'!$AG$12:$AG$246,AX$8,'D5'!$AJ$12:$AJ$246,"taip")</f>
        <v>0</v>
      </c>
      <c r="AY17" s="49">
        <f>SUMIFS('D5'!$W$12:$W$246,'D5'!$B$12:$B$246,$B17,'D5'!$AG$12:$AG$246,AY$8,'D5'!$AJ$12:$AJ$246,"taip")</f>
        <v>59631</v>
      </c>
      <c r="AZ17" s="49">
        <f>SUMIFS('D5'!$W$12:$W$246,'D5'!$B$12:$B$246,$B17,'D5'!$AG$12:$AG$246,AZ$8,'D5'!$AJ$12:$AJ$246,"taip")</f>
        <v>0</v>
      </c>
      <c r="BA17" s="49">
        <f>SUMIFS('D5'!$W$12:$W$246,'D5'!$B$12:$B$246,$B17,'D5'!$AG$12:$AG$246,BA$8,'D5'!$AJ$12:$AJ$246,"taip")</f>
        <v>43128</v>
      </c>
      <c r="BB17" s="49">
        <f>SUMIFS('D5'!$W$12:$W$246,'D5'!$B$12:$B$246,$B17,'D5'!$AG$12:$AG$246,BB$8,'D5'!$AJ$12:$AJ$246,"taip")</f>
        <v>0</v>
      </c>
      <c r="BC17" s="49">
        <f>SUMIFS('D5'!$W$12:$W$246,'D5'!$B$12:$B$246,$B17,'D5'!$AG$12:$AG$246,BC$8,'D5'!$AJ$12:$AJ$246,"taip")</f>
        <v>0</v>
      </c>
      <c r="BD17" s="49">
        <f>SUMIFS('D5'!$W$12:$W$246,'D5'!$B$12:$B$246,$B17,'D5'!$AG$12:$AG$246,BD$8,'D5'!$AJ$12:$AJ$246,"taip")</f>
        <v>0</v>
      </c>
      <c r="BE17" s="49">
        <f>SUMIFS('D5'!$W$12:$W$246,'D5'!$B$12:$B$246,$B17,'D5'!$AG$12:$AG$246,BE$8,'D5'!$AJ$12:$AJ$246,"taip")</f>
        <v>0</v>
      </c>
      <c r="BF17" s="49">
        <f>SUMIFS('D5'!$W$12:$W$246,'D5'!$B$12:$B$246,$B17,'D5'!$AG$12:$AG$246,BF$8,'D5'!$AJ$12:$AJ$246,"taip")</f>
        <v>0</v>
      </c>
      <c r="BG17" s="127">
        <f t="shared" si="31"/>
        <v>100</v>
      </c>
      <c r="BH17" s="126">
        <f t="shared" si="32"/>
        <v>0</v>
      </c>
      <c r="BI17" s="126">
        <f t="shared" si="4"/>
        <v>58.029953580708259</v>
      </c>
      <c r="BJ17" s="126">
        <f t="shared" si="5"/>
        <v>0</v>
      </c>
      <c r="BK17" s="126">
        <f t="shared" si="6"/>
        <v>41.970046419291741</v>
      </c>
      <c r="BL17" s="126">
        <f t="shared" si="7"/>
        <v>0</v>
      </c>
      <c r="BM17" s="126">
        <f t="shared" si="8"/>
        <v>0</v>
      </c>
      <c r="BN17" s="126">
        <f t="shared" si="9"/>
        <v>0</v>
      </c>
      <c r="BO17" s="126">
        <f t="shared" si="10"/>
        <v>0</v>
      </c>
      <c r="BP17" s="126">
        <f t="shared" si="11"/>
        <v>0</v>
      </c>
      <c r="BQ17" s="51">
        <f t="shared" si="40"/>
        <v>6</v>
      </c>
      <c r="BR17" s="49">
        <f>COUNTIFS('D5'!$B$12:$B$246,$B17,'D5'!$AH$12:$AH$246,BR$8,'D5'!$AK$12:$AK$246,"taip")</f>
        <v>0</v>
      </c>
      <c r="BS17" s="49">
        <f>COUNTIFS('D5'!$B$12:$B$246,$B17,'D5'!$AH$12:$AH$246,BS$8,'D5'!$AK$12:$AK$246,"taip")</f>
        <v>1</v>
      </c>
      <c r="BT17" s="49">
        <f>COUNTIFS('D5'!$B$12:$B$246,$B17,'D5'!$AH$12:$AH$246,BT$8,'D5'!$AK$12:$AK$246,"taip")</f>
        <v>2</v>
      </c>
      <c r="BU17" s="49">
        <f>COUNTIFS('D5'!$B$12:$B$246,$B17,'D5'!$AH$12:$AH$246,BU$8,'D5'!$AK$12:$AK$246,"taip")</f>
        <v>0</v>
      </c>
      <c r="BV17" s="49">
        <f>COUNTIFS('D5'!$B$12:$B$246,$B17,'D5'!$AH$12:$AH$246,BV$8,'D5'!$AK$12:$AK$246,"taip")</f>
        <v>2</v>
      </c>
      <c r="BW17" s="49">
        <f>COUNTIFS('D5'!$B$12:$B$246,$B17,'D5'!$AH$12:$AH$246,BW$8,'D5'!$AK$12:$AK$246,"taip")</f>
        <v>1</v>
      </c>
      <c r="BX17" s="49">
        <f>COUNTIFS('D5'!$B$12:$B$246,$B17,'D5'!$AH$12:$AH$246,BX$8,'D5'!$AK$12:$AK$246,"taip")</f>
        <v>0</v>
      </c>
      <c r="BY17" s="49">
        <f>COUNTIFS('D5'!$B$12:$B$246,$B17,'D5'!$AH$12:$AH$246,BY$8,'D5'!$AK$12:$AK$246,"taip")</f>
        <v>0</v>
      </c>
      <c r="BZ17" s="49">
        <f>COUNTIFS('D5'!$B$12:$B$246,$B17,'D5'!$AH$12:$AH$246,BZ$8,'D5'!$AK$12:$AK$246,"taip")</f>
        <v>0</v>
      </c>
      <c r="CA17" s="51">
        <f t="shared" si="41"/>
        <v>102759</v>
      </c>
      <c r="CB17" s="49">
        <f>SUMIFS('D5'!$W$12:$W$246,'D5'!$B$12:$B$246,$B17,'D5'!$AH$12:$AH$246,CB$8,'D5'!$AK$12:$AK$246,"taip")</f>
        <v>0</v>
      </c>
      <c r="CC17" s="49">
        <f>SUMIFS('D5'!$W$12:$W$246,'D5'!$B$12:$B$246,$B17,'D5'!$AH$12:$AH$246,CC$8,'D5'!$AK$12:$AK$246,"taip")</f>
        <v>9458</v>
      </c>
      <c r="CD17" s="49">
        <f>SUMIFS('D5'!$W$12:$W$246,'D5'!$B$12:$B$246,$B17,'D5'!$AH$12:$AH$246,CD$8,'D5'!$AK$12:$AK$246,"taip")</f>
        <v>50173</v>
      </c>
      <c r="CE17" s="49">
        <f>SUMIFS('D5'!$W$12:$W$246,'D5'!$B$12:$B$246,$B17,'D5'!$AH$12:$AH$246,CE$8,'D5'!$AK$12:$AK$246,"taip")</f>
        <v>0</v>
      </c>
      <c r="CF17" s="49">
        <f>SUMIFS('D5'!$W$12:$W$246,'D5'!$B$12:$B$246,$B17,'D5'!$AH$12:$AH$246,CF$8,'D5'!$AK$12:$AK$246,"taip")</f>
        <v>30943</v>
      </c>
      <c r="CG17" s="49">
        <f>SUMIFS('D5'!$W$12:$W$246,'D5'!$B$12:$B$246,$B17,'D5'!$AH$12:$AH$246,CG$8,'D5'!$AK$12:$AK$246,"taip")</f>
        <v>12185</v>
      </c>
      <c r="CH17" s="49">
        <f>SUMIFS('D5'!$W$12:$W$246,'D5'!$B$12:$B$246,$B17,'D5'!$AH$12:$AH$246,CH$8,'D5'!$AK$12:$AK$246,"taip")</f>
        <v>0</v>
      </c>
      <c r="CI17" s="49">
        <f>SUMIFS('D5'!$W$12:$W$246,'D5'!$B$12:$B$246,$B17,'D5'!$AH$12:$AH$246,CI$8,'D5'!$AK$12:$AK$246,"taip")</f>
        <v>0</v>
      </c>
      <c r="CJ17" s="49">
        <f>SUMIFS('D5'!$W$12:$W$246,'D5'!$B$12:$B$246,$B17,'D5'!$AH$12:$AH$246,CJ$8,'D5'!$AK$12:$AK$246,"taip")</f>
        <v>0</v>
      </c>
      <c r="CK17" s="127">
        <f t="shared" si="34"/>
        <v>100</v>
      </c>
      <c r="CL17" s="126">
        <f t="shared" si="35"/>
        <v>0</v>
      </c>
      <c r="CM17" s="126">
        <f t="shared" si="13"/>
        <v>9.2040599850134779</v>
      </c>
      <c r="CN17" s="126">
        <f t="shared" si="14"/>
        <v>48.825893595694779</v>
      </c>
      <c r="CO17" s="126">
        <f t="shared" si="15"/>
        <v>0</v>
      </c>
      <c r="CP17" s="126">
        <f t="shared" si="16"/>
        <v>30.112204283809689</v>
      </c>
      <c r="CQ17" s="126">
        <f t="shared" si="17"/>
        <v>11.85784213548205</v>
      </c>
      <c r="CR17" s="126">
        <f t="shared" si="18"/>
        <v>0</v>
      </c>
      <c r="CS17" s="126">
        <f t="shared" si="19"/>
        <v>0</v>
      </c>
      <c r="CT17" s="126">
        <f t="shared" si="20"/>
        <v>0</v>
      </c>
    </row>
    <row r="18" spans="2:98" x14ac:dyDescent="0.25">
      <c r="B18" s="27" t="str">
        <f>'VPS1'!A14</f>
        <v>KELM-LEADER-19.2-SAVA-5.2</v>
      </c>
      <c r="C18" s="28" t="str">
        <f>'VPS1'!B14</f>
        <v>KELM</v>
      </c>
      <c r="D18" s="28">
        <f>'VPS1'!C14</f>
        <v>2</v>
      </c>
      <c r="E18" s="27" t="str">
        <f>'VPS1'!D14</f>
        <v>Parama jaunimo verslumo iniciatyvų kūrimuisi</v>
      </c>
      <c r="F18" s="27" t="str">
        <f>'VPS1'!E14</f>
        <v>LEADER-19.2-SAVA-5.2</v>
      </c>
      <c r="G18" s="27" t="str">
        <f>'VPS1'!G14</f>
        <v>EŽŪFKP</v>
      </c>
      <c r="H18" s="79">
        <f>'VPS1'!F14</f>
        <v>37595</v>
      </c>
      <c r="I18" s="51">
        <f t="shared" si="36"/>
        <v>3</v>
      </c>
      <c r="J18" s="49">
        <f>COUNTIFS('D5'!$B$12:$B$246,$B18,'D5'!$AF$12:$AF$246,J$8,'D5'!$AI$12:$AI$246,"taip")</f>
        <v>0</v>
      </c>
      <c r="K18" s="49">
        <f>COUNTIFS('D5'!$B$12:$B$246,$B18,'D5'!$AF$12:$AF$246,K$8,'D5'!$AI$12:$AI$246,"taip")</f>
        <v>0</v>
      </c>
      <c r="L18" s="49">
        <f>COUNTIFS('D5'!$B$12:$B$246,$B18,'D5'!$AF$12:$AF$246,L$8,'D5'!$AI$12:$AI$246,"taip")</f>
        <v>1</v>
      </c>
      <c r="M18" s="49">
        <f>COUNTIFS('D5'!$B$12:$B$246,$B18,'D5'!$AF$12:$AF$246,M$8,'D5'!$AI$12:$AI$246,"taip")</f>
        <v>1</v>
      </c>
      <c r="N18" s="49">
        <f>COUNTIFS('D5'!$B$12:$B$246,$B18,'D5'!$AF$12:$AF$246,N$8,'D5'!$AI$12:$AI$246,"taip")</f>
        <v>1</v>
      </c>
      <c r="O18" s="49">
        <f>COUNTIFS('D5'!$B$12:$B$246,$B18,'D5'!$AF$12:$AF$246,O$8,'D5'!$AI$12:$AI$246,"taip")</f>
        <v>0</v>
      </c>
      <c r="P18" s="49">
        <f>COUNTIFS('D5'!$B$12:$B$246,$B18,'D5'!$AF$12:$AF$246,P$8,'D5'!$AI$12:$AI$246,"taip")</f>
        <v>0</v>
      </c>
      <c r="Q18" s="49">
        <f>COUNTIFS('D5'!$B$12:$B$246,$B18,'D5'!$AF$12:$AF$246,Q$8,'D5'!$AI$12:$AI$246,"taip")</f>
        <v>0</v>
      </c>
      <c r="R18" s="49">
        <f>COUNTIFS('D5'!$B$12:$B$246,$B18,'D5'!$AF$12:$AF$246,R$8,'D5'!$AI$12:$AI$246,"taip")</f>
        <v>0</v>
      </c>
      <c r="S18" s="51">
        <f t="shared" si="37"/>
        <v>37595</v>
      </c>
      <c r="T18" s="49">
        <f>SUMIFS('D5'!$W$12:$W$246,'D5'!$B$12:$B$246,$B18,'D5'!$AF$12:$AF$246,T$8,'D5'!$AI$12:$AI$246,"taip")</f>
        <v>0</v>
      </c>
      <c r="U18" s="49">
        <f>SUMIFS('D5'!$W$12:$W$246,'D5'!$B$12:$B$246,$B18,'D5'!$AF$12:$AF$246,U$8,'D5'!$AI$12:$AI$246,"taip")</f>
        <v>0</v>
      </c>
      <c r="V18" s="49">
        <f>SUMIFS('D5'!$W$12:$W$246,'D5'!$B$12:$B$246,$B18,'D5'!$AF$12:$AF$246,V$8,'D5'!$AI$12:$AI$246,"taip")</f>
        <v>19392</v>
      </c>
      <c r="W18" s="49">
        <f>SUMIFS('D5'!$W$12:$W$246,'D5'!$B$12:$B$246,$B18,'D5'!$AF$12:$AF$246,W$8,'D5'!$AI$12:$AI$246,"taip")</f>
        <v>12217</v>
      </c>
      <c r="X18" s="49">
        <f>SUMIFS('D5'!$W$12:$W$246,'D5'!$B$12:$B$246,$B18,'D5'!$AF$12:$AF$246,X$8,'D5'!$AI$12:$AI$246,"taip")</f>
        <v>5986</v>
      </c>
      <c r="Y18" s="49">
        <f>SUMIFS('D5'!$W$12:$W$246,'D5'!$B$12:$B$246,$B18,'D5'!$AF$12:$AF$246,Y$8,'D5'!$AI$12:$AI$246,"taip")</f>
        <v>0</v>
      </c>
      <c r="Z18" s="49">
        <f>SUMIFS('D5'!$W$12:$W$246,'D5'!$B$12:$B$246,$B18,'D5'!$AF$12:$AF$246,Z$8,'D5'!$AI$12:$AI$246,"taip")</f>
        <v>0</v>
      </c>
      <c r="AA18" s="49">
        <f>SUMIFS('D5'!$W$12:$W$246,'D5'!$B$12:$B$246,$B18,'D5'!$AF$12:$AF$246,AA$8,'D5'!$AI$12:$AI$246,"taip")</f>
        <v>0</v>
      </c>
      <c r="AB18" s="49">
        <f>SUMIFS('D5'!$W$12:$W$246,'D5'!$B$12:$B$246,$B18,'D5'!$AF$12:$AF$246,AB$8,'D5'!$AI$12:$AI$246,"taip")</f>
        <v>0</v>
      </c>
      <c r="AC18" s="127">
        <f t="shared" si="22"/>
        <v>100</v>
      </c>
      <c r="AD18" s="126">
        <f t="shared" si="23"/>
        <v>0</v>
      </c>
      <c r="AE18" s="126">
        <f t="shared" si="24"/>
        <v>0</v>
      </c>
      <c r="AF18" s="126">
        <f t="shared" si="25"/>
        <v>51.581327304162784</v>
      </c>
      <c r="AG18" s="126">
        <f t="shared" si="26"/>
        <v>32.496342598749834</v>
      </c>
      <c r="AH18" s="126">
        <f t="shared" si="27"/>
        <v>15.922330097087379</v>
      </c>
      <c r="AI18" s="126">
        <f t="shared" si="28"/>
        <v>0</v>
      </c>
      <c r="AJ18" s="126">
        <f t="shared" si="2"/>
        <v>0</v>
      </c>
      <c r="AK18" s="126">
        <f t="shared" si="2"/>
        <v>0</v>
      </c>
      <c r="AL18" s="126">
        <f t="shared" si="29"/>
        <v>0</v>
      </c>
      <c r="AM18" s="51">
        <f t="shared" si="38"/>
        <v>3</v>
      </c>
      <c r="AN18" s="49">
        <f>COUNTIFS('D5'!$B$12:$B$246,$B18,'D5'!$AG$12:$AG$246,AN$8,'D5'!$AJ$12:$AJ$246,"taip")</f>
        <v>0</v>
      </c>
      <c r="AO18" s="49">
        <f>COUNTIFS('D5'!$B$12:$B$246,$B18,'D5'!$AG$12:$AG$246,AO$8,'D5'!$AJ$12:$AJ$246,"taip")</f>
        <v>0</v>
      </c>
      <c r="AP18" s="49">
        <f>COUNTIFS('D5'!$B$12:$B$246,$B18,'D5'!$AG$12:$AG$246,AP$8,'D5'!$AJ$12:$AJ$246,"taip")</f>
        <v>1</v>
      </c>
      <c r="AQ18" s="49">
        <f>COUNTIFS('D5'!$B$12:$B$246,$B18,'D5'!$AG$12:$AG$246,AQ$8,'D5'!$AJ$12:$AJ$246,"taip")</f>
        <v>1</v>
      </c>
      <c r="AR18" s="49">
        <f>COUNTIFS('D5'!$B$12:$B$246,$B18,'D5'!$AG$12:$AG$246,AR$8,'D5'!$AJ$12:$AJ$246,"taip")</f>
        <v>1</v>
      </c>
      <c r="AS18" s="49">
        <f>COUNTIFS('D5'!$B$12:$B$246,$B18,'D5'!$AG$12:$AG$246,AS$8,'D5'!$AJ$12:$AJ$246,"taip")</f>
        <v>0</v>
      </c>
      <c r="AT18" s="49">
        <f>COUNTIFS('D5'!$B$12:$B$246,$B18,'D5'!$AG$12:$AG$246,AT$8,'D5'!$AJ$12:$AJ$246,"taip")</f>
        <v>0</v>
      </c>
      <c r="AU18" s="49">
        <f>COUNTIFS('D5'!$B$12:$B$246,$B18,'D5'!$AG$12:$AG$246,AU$8,'D5'!$AJ$12:$AJ$246,"taip")</f>
        <v>0</v>
      </c>
      <c r="AV18" s="49">
        <f>COUNTIFS('D5'!$B$12:$B$246,$B18,'D5'!$AG$12:$AG$246,AV$8,'D5'!$AJ$12:$AJ$246,"taip")</f>
        <v>0</v>
      </c>
      <c r="AW18" s="51">
        <f t="shared" si="39"/>
        <v>37595</v>
      </c>
      <c r="AX18" s="49">
        <f>SUMIFS('D5'!$W$12:$W$246,'D5'!$B$12:$B$246,$B18,'D5'!$AG$12:$AG$246,AX$8,'D5'!$AJ$12:$AJ$246,"taip")</f>
        <v>0</v>
      </c>
      <c r="AY18" s="49">
        <f>SUMIFS('D5'!$W$12:$W$246,'D5'!$B$12:$B$246,$B18,'D5'!$AG$12:$AG$246,AY$8,'D5'!$AJ$12:$AJ$246,"taip")</f>
        <v>0</v>
      </c>
      <c r="AZ18" s="49">
        <f>SUMIFS('D5'!$W$12:$W$246,'D5'!$B$12:$B$246,$B18,'D5'!$AG$12:$AG$246,AZ$8,'D5'!$AJ$12:$AJ$246,"taip")</f>
        <v>19392</v>
      </c>
      <c r="BA18" s="49">
        <f>SUMIFS('D5'!$W$12:$W$246,'D5'!$B$12:$B$246,$B18,'D5'!$AG$12:$AG$246,BA$8,'D5'!$AJ$12:$AJ$246,"taip")</f>
        <v>12217</v>
      </c>
      <c r="BB18" s="49">
        <f>SUMIFS('D5'!$W$12:$W$246,'D5'!$B$12:$B$246,$B18,'D5'!$AG$12:$AG$246,BB$8,'D5'!$AJ$12:$AJ$246,"taip")</f>
        <v>5986</v>
      </c>
      <c r="BC18" s="49">
        <f>SUMIFS('D5'!$W$12:$W$246,'D5'!$B$12:$B$246,$B18,'D5'!$AG$12:$AG$246,BC$8,'D5'!$AJ$12:$AJ$246,"taip")</f>
        <v>0</v>
      </c>
      <c r="BD18" s="49">
        <f>SUMIFS('D5'!$W$12:$W$246,'D5'!$B$12:$B$246,$B18,'D5'!$AG$12:$AG$246,BD$8,'D5'!$AJ$12:$AJ$246,"taip")</f>
        <v>0</v>
      </c>
      <c r="BE18" s="49">
        <f>SUMIFS('D5'!$W$12:$W$246,'D5'!$B$12:$B$246,$B18,'D5'!$AG$12:$AG$246,BE$8,'D5'!$AJ$12:$AJ$246,"taip")</f>
        <v>0</v>
      </c>
      <c r="BF18" s="49">
        <f>SUMIFS('D5'!$W$12:$W$246,'D5'!$B$12:$B$246,$B18,'D5'!$AG$12:$AG$246,BF$8,'D5'!$AJ$12:$AJ$246,"taip")</f>
        <v>0</v>
      </c>
      <c r="BG18" s="127">
        <f t="shared" si="31"/>
        <v>100</v>
      </c>
      <c r="BH18" s="126">
        <f t="shared" si="32"/>
        <v>0</v>
      </c>
      <c r="BI18" s="126">
        <f t="shared" si="4"/>
        <v>0</v>
      </c>
      <c r="BJ18" s="126">
        <f t="shared" si="5"/>
        <v>51.581327304162784</v>
      </c>
      <c r="BK18" s="126">
        <f t="shared" si="6"/>
        <v>32.496342598749834</v>
      </c>
      <c r="BL18" s="126">
        <f t="shared" si="7"/>
        <v>15.922330097087379</v>
      </c>
      <c r="BM18" s="126">
        <f t="shared" si="8"/>
        <v>0</v>
      </c>
      <c r="BN18" s="126">
        <f t="shared" si="9"/>
        <v>0</v>
      </c>
      <c r="BO18" s="126">
        <f t="shared" si="10"/>
        <v>0</v>
      </c>
      <c r="BP18" s="126">
        <f t="shared" si="11"/>
        <v>0</v>
      </c>
      <c r="BQ18" s="51">
        <f t="shared" si="40"/>
        <v>3</v>
      </c>
      <c r="BR18" s="49">
        <f>COUNTIFS('D5'!$B$12:$B$246,$B18,'D5'!$AH$12:$AH$246,BR$8,'D5'!$AK$12:$AK$246,"taip")</f>
        <v>0</v>
      </c>
      <c r="BS18" s="49">
        <f>COUNTIFS('D5'!$B$12:$B$246,$B18,'D5'!$AH$12:$AH$246,BS$8,'D5'!$AK$12:$AK$246,"taip")</f>
        <v>0</v>
      </c>
      <c r="BT18" s="49">
        <f>COUNTIFS('D5'!$B$12:$B$246,$B18,'D5'!$AH$12:$AH$246,BT$8,'D5'!$AK$12:$AK$246,"taip")</f>
        <v>0</v>
      </c>
      <c r="BU18" s="49">
        <f>COUNTIFS('D5'!$B$12:$B$246,$B18,'D5'!$AH$12:$AH$246,BU$8,'D5'!$AK$12:$AK$246,"taip")</f>
        <v>1</v>
      </c>
      <c r="BV18" s="49">
        <f>COUNTIFS('D5'!$B$12:$B$246,$B18,'D5'!$AH$12:$AH$246,BV$8,'D5'!$AK$12:$AK$246,"taip")</f>
        <v>1</v>
      </c>
      <c r="BW18" s="49">
        <f>COUNTIFS('D5'!$B$12:$B$246,$B18,'D5'!$AH$12:$AH$246,BW$8,'D5'!$AK$12:$AK$246,"taip")</f>
        <v>1</v>
      </c>
      <c r="BX18" s="49">
        <f>COUNTIFS('D5'!$B$12:$B$246,$B18,'D5'!$AH$12:$AH$246,BX$8,'D5'!$AK$12:$AK$246,"taip")</f>
        <v>0</v>
      </c>
      <c r="BY18" s="49">
        <f>COUNTIFS('D5'!$B$12:$B$246,$B18,'D5'!$AH$12:$AH$246,BY$8,'D5'!$AK$12:$AK$246,"taip")</f>
        <v>0</v>
      </c>
      <c r="BZ18" s="49">
        <f>COUNTIFS('D5'!$B$12:$B$246,$B18,'D5'!$AH$12:$AH$246,BZ$8,'D5'!$AK$12:$AK$246,"taip")</f>
        <v>0</v>
      </c>
      <c r="CA18" s="51">
        <f t="shared" si="41"/>
        <v>37595</v>
      </c>
      <c r="CB18" s="49">
        <f>SUMIFS('D5'!$W$12:$W$246,'D5'!$B$12:$B$246,$B18,'D5'!$AH$12:$AH$246,CB$8,'D5'!$AK$12:$AK$246,"taip")</f>
        <v>0</v>
      </c>
      <c r="CC18" s="49">
        <f>SUMIFS('D5'!$W$12:$W$246,'D5'!$B$12:$B$246,$B18,'D5'!$AH$12:$AH$246,CC$8,'D5'!$AK$12:$AK$246,"taip")</f>
        <v>0</v>
      </c>
      <c r="CD18" s="49">
        <f>SUMIFS('D5'!$W$12:$W$246,'D5'!$B$12:$B$246,$B18,'D5'!$AH$12:$AH$246,CD$8,'D5'!$AK$12:$AK$246,"taip")</f>
        <v>0</v>
      </c>
      <c r="CE18" s="49">
        <f>SUMIFS('D5'!$W$12:$W$246,'D5'!$B$12:$B$246,$B18,'D5'!$AH$12:$AH$246,CE$8,'D5'!$AK$12:$AK$246,"taip")</f>
        <v>19392</v>
      </c>
      <c r="CF18" s="49">
        <f>SUMIFS('D5'!$W$12:$W$246,'D5'!$B$12:$B$246,$B18,'D5'!$AH$12:$AH$246,CF$8,'D5'!$AK$12:$AK$246,"taip")</f>
        <v>5986</v>
      </c>
      <c r="CG18" s="49">
        <f>SUMIFS('D5'!$W$12:$W$246,'D5'!$B$12:$B$246,$B18,'D5'!$AH$12:$AH$246,CG$8,'D5'!$AK$12:$AK$246,"taip")</f>
        <v>12217</v>
      </c>
      <c r="CH18" s="49">
        <f>SUMIFS('D5'!$W$12:$W$246,'D5'!$B$12:$B$246,$B18,'D5'!$AH$12:$AH$246,CH$8,'D5'!$AK$12:$AK$246,"taip")</f>
        <v>0</v>
      </c>
      <c r="CI18" s="49">
        <f>SUMIFS('D5'!$W$12:$W$246,'D5'!$B$12:$B$246,$B18,'D5'!$AH$12:$AH$246,CI$8,'D5'!$AK$12:$AK$246,"taip")</f>
        <v>0</v>
      </c>
      <c r="CJ18" s="49">
        <f>SUMIFS('D5'!$W$12:$W$246,'D5'!$B$12:$B$246,$B18,'D5'!$AH$12:$AH$246,CJ$8,'D5'!$AK$12:$AK$246,"taip")</f>
        <v>0</v>
      </c>
      <c r="CK18" s="127">
        <f t="shared" si="34"/>
        <v>100</v>
      </c>
      <c r="CL18" s="126">
        <f t="shared" si="35"/>
        <v>0</v>
      </c>
      <c r="CM18" s="126">
        <f t="shared" si="13"/>
        <v>0</v>
      </c>
      <c r="CN18" s="126">
        <f t="shared" si="14"/>
        <v>0</v>
      </c>
      <c r="CO18" s="126">
        <f t="shared" si="15"/>
        <v>51.581327304162784</v>
      </c>
      <c r="CP18" s="126">
        <f t="shared" si="16"/>
        <v>15.922330097087379</v>
      </c>
      <c r="CQ18" s="126">
        <f t="shared" si="17"/>
        <v>32.496342598749834</v>
      </c>
      <c r="CR18" s="126">
        <f t="shared" si="18"/>
        <v>0</v>
      </c>
      <c r="CS18" s="126">
        <f t="shared" si="19"/>
        <v>0</v>
      </c>
      <c r="CT18" s="126">
        <f t="shared" si="20"/>
        <v>0</v>
      </c>
    </row>
    <row r="19" spans="2:98" x14ac:dyDescent="0.25">
      <c r="B19" s="27" t="str">
        <f>'VPS1'!A15</f>
        <v>KELM-LEADER-19.2-SAVA-6</v>
      </c>
      <c r="C19" s="28" t="str">
        <f>'VPS1'!B15</f>
        <v>KELM</v>
      </c>
      <c r="D19" s="28">
        <f>'VPS1'!C15</f>
        <v>1</v>
      </c>
      <c r="E19" s="27" t="str">
        <f>'VPS1'!D15</f>
        <v>Privataus verslo sektoriaus ekonominio gyvybingumo skatinimas</v>
      </c>
      <c r="F19" s="27" t="str">
        <f>'VPS1'!E15</f>
        <v>LEADER-19.2-SAVA-6</v>
      </c>
      <c r="G19" s="27">
        <f>'VPS1'!G15</f>
        <v>0</v>
      </c>
      <c r="H19" s="79">
        <f>'VPS1'!F15</f>
        <v>0</v>
      </c>
      <c r="I19" s="51">
        <f t="shared" si="36"/>
        <v>0</v>
      </c>
      <c r="J19" s="49">
        <f>COUNTIFS('D5'!$B$12:$B$246,$B19,'D5'!$AF$12:$AF$246,J$8,'D5'!$AI$12:$AI$246,"taip")</f>
        <v>0</v>
      </c>
      <c r="K19" s="49">
        <f>COUNTIFS('D5'!$B$12:$B$246,$B19,'D5'!$AF$12:$AF$246,K$8,'D5'!$AI$12:$AI$246,"taip")</f>
        <v>0</v>
      </c>
      <c r="L19" s="49">
        <f>COUNTIFS('D5'!$B$12:$B$246,$B19,'D5'!$AF$12:$AF$246,L$8,'D5'!$AI$12:$AI$246,"taip")</f>
        <v>0</v>
      </c>
      <c r="M19" s="49">
        <f>COUNTIFS('D5'!$B$12:$B$246,$B19,'D5'!$AF$12:$AF$246,M$8,'D5'!$AI$12:$AI$246,"taip")</f>
        <v>0</v>
      </c>
      <c r="N19" s="49">
        <f>COUNTIFS('D5'!$B$12:$B$246,$B19,'D5'!$AF$12:$AF$246,N$8,'D5'!$AI$12:$AI$246,"taip")</f>
        <v>0</v>
      </c>
      <c r="O19" s="49">
        <f>COUNTIFS('D5'!$B$12:$B$246,$B19,'D5'!$AF$12:$AF$246,O$8,'D5'!$AI$12:$AI$246,"taip")</f>
        <v>0</v>
      </c>
      <c r="P19" s="49">
        <f>COUNTIFS('D5'!$B$12:$B$246,$B19,'D5'!$AF$12:$AF$246,P$8,'D5'!$AI$12:$AI$246,"taip")</f>
        <v>0</v>
      </c>
      <c r="Q19" s="49">
        <f>COUNTIFS('D5'!$B$12:$B$246,$B19,'D5'!$AF$12:$AF$246,Q$8,'D5'!$AI$12:$AI$246,"taip")</f>
        <v>0</v>
      </c>
      <c r="R19" s="49">
        <f>COUNTIFS('D5'!$B$12:$B$246,$B19,'D5'!$AF$12:$AF$246,R$8,'D5'!$AI$12:$AI$246,"taip")</f>
        <v>0</v>
      </c>
      <c r="S19" s="51">
        <f t="shared" si="37"/>
        <v>0</v>
      </c>
      <c r="T19" s="49">
        <f>SUMIFS('D5'!$W$12:$W$246,'D5'!$B$12:$B$246,$B19,'D5'!$AF$12:$AF$246,T$8,'D5'!$AI$12:$AI$246,"taip")</f>
        <v>0</v>
      </c>
      <c r="U19" s="49">
        <f>SUMIFS('D5'!$W$12:$W$246,'D5'!$B$12:$B$246,$B19,'D5'!$AF$12:$AF$246,U$8,'D5'!$AI$12:$AI$246,"taip")</f>
        <v>0</v>
      </c>
      <c r="V19" s="49">
        <f>SUMIFS('D5'!$W$12:$W$246,'D5'!$B$12:$B$246,$B19,'D5'!$AF$12:$AF$246,V$8,'D5'!$AI$12:$AI$246,"taip")</f>
        <v>0</v>
      </c>
      <c r="W19" s="49">
        <f>SUMIFS('D5'!$W$12:$W$246,'D5'!$B$12:$B$246,$B19,'D5'!$AF$12:$AF$246,W$8,'D5'!$AI$12:$AI$246,"taip")</f>
        <v>0</v>
      </c>
      <c r="X19" s="49">
        <f>SUMIFS('D5'!$W$12:$W$246,'D5'!$B$12:$B$246,$B19,'D5'!$AF$12:$AF$246,X$8,'D5'!$AI$12:$AI$246,"taip")</f>
        <v>0</v>
      </c>
      <c r="Y19" s="49">
        <f>SUMIFS('D5'!$W$12:$W$246,'D5'!$B$12:$B$246,$B19,'D5'!$AF$12:$AF$246,Y$8,'D5'!$AI$12:$AI$246,"taip")</f>
        <v>0</v>
      </c>
      <c r="Z19" s="49">
        <f>SUMIFS('D5'!$W$12:$W$246,'D5'!$B$12:$B$246,$B19,'D5'!$AF$12:$AF$246,Z$8,'D5'!$AI$12:$AI$246,"taip")</f>
        <v>0</v>
      </c>
      <c r="AA19" s="49">
        <f>SUMIFS('D5'!$W$12:$W$246,'D5'!$B$12:$B$246,$B19,'D5'!$AF$12:$AF$246,AA$8,'D5'!$AI$12:$AI$246,"taip")</f>
        <v>0</v>
      </c>
      <c r="AB19" s="49">
        <f>SUMIFS('D5'!$W$12:$W$246,'D5'!$B$12:$B$246,$B19,'D5'!$AF$12:$AF$246,AB$8,'D5'!$AI$12:$AI$246,"taip")</f>
        <v>0</v>
      </c>
      <c r="AC19" s="127">
        <f t="shared" si="22"/>
        <v>0</v>
      </c>
      <c r="AD19" s="126">
        <f t="shared" si="23"/>
        <v>0</v>
      </c>
      <c r="AE19" s="126">
        <f t="shared" si="24"/>
        <v>0</v>
      </c>
      <c r="AF19" s="126">
        <f t="shared" si="25"/>
        <v>0</v>
      </c>
      <c r="AG19" s="126">
        <f t="shared" si="26"/>
        <v>0</v>
      </c>
      <c r="AH19" s="126">
        <f t="shared" si="27"/>
        <v>0</v>
      </c>
      <c r="AI19" s="126">
        <f t="shared" si="28"/>
        <v>0</v>
      </c>
      <c r="AJ19" s="126">
        <f t="shared" si="2"/>
        <v>0</v>
      </c>
      <c r="AK19" s="126">
        <f t="shared" si="2"/>
        <v>0</v>
      </c>
      <c r="AL19" s="126">
        <f t="shared" si="29"/>
        <v>0</v>
      </c>
      <c r="AM19" s="51">
        <f t="shared" si="38"/>
        <v>0</v>
      </c>
      <c r="AN19" s="49">
        <f>COUNTIFS('D5'!$B$12:$B$246,$B19,'D5'!$AG$12:$AG$246,AN$8,'D5'!$AJ$12:$AJ$246,"taip")</f>
        <v>0</v>
      </c>
      <c r="AO19" s="49">
        <f>COUNTIFS('D5'!$B$12:$B$246,$B19,'D5'!$AG$12:$AG$246,AO$8,'D5'!$AJ$12:$AJ$246,"taip")</f>
        <v>0</v>
      </c>
      <c r="AP19" s="49">
        <f>COUNTIFS('D5'!$B$12:$B$246,$B19,'D5'!$AG$12:$AG$246,AP$8,'D5'!$AJ$12:$AJ$246,"taip")</f>
        <v>0</v>
      </c>
      <c r="AQ19" s="49">
        <f>COUNTIFS('D5'!$B$12:$B$246,$B19,'D5'!$AG$12:$AG$246,AQ$8,'D5'!$AJ$12:$AJ$246,"taip")</f>
        <v>0</v>
      </c>
      <c r="AR19" s="49">
        <f>COUNTIFS('D5'!$B$12:$B$246,$B19,'D5'!$AG$12:$AG$246,AR$8,'D5'!$AJ$12:$AJ$246,"taip")</f>
        <v>0</v>
      </c>
      <c r="AS19" s="49">
        <f>COUNTIFS('D5'!$B$12:$B$246,$B19,'D5'!$AG$12:$AG$246,AS$8,'D5'!$AJ$12:$AJ$246,"taip")</f>
        <v>0</v>
      </c>
      <c r="AT19" s="49">
        <f>COUNTIFS('D5'!$B$12:$B$246,$B19,'D5'!$AG$12:$AG$246,AT$8,'D5'!$AJ$12:$AJ$246,"taip")</f>
        <v>0</v>
      </c>
      <c r="AU19" s="49">
        <f>COUNTIFS('D5'!$B$12:$B$246,$B19,'D5'!$AG$12:$AG$246,AU$8,'D5'!$AJ$12:$AJ$246,"taip")</f>
        <v>0</v>
      </c>
      <c r="AV19" s="49">
        <f>COUNTIFS('D5'!$B$12:$B$246,$B19,'D5'!$AG$12:$AG$246,AV$8,'D5'!$AJ$12:$AJ$246,"taip")</f>
        <v>0</v>
      </c>
      <c r="AW19" s="51">
        <f t="shared" si="39"/>
        <v>0</v>
      </c>
      <c r="AX19" s="49">
        <f>SUMIFS('D5'!$W$12:$W$246,'D5'!$B$12:$B$246,$B19,'D5'!$AG$12:$AG$246,AX$8,'D5'!$AJ$12:$AJ$246,"taip")</f>
        <v>0</v>
      </c>
      <c r="AY19" s="49">
        <f>SUMIFS('D5'!$W$12:$W$246,'D5'!$B$12:$B$246,$B19,'D5'!$AG$12:$AG$246,AY$8,'D5'!$AJ$12:$AJ$246,"taip")</f>
        <v>0</v>
      </c>
      <c r="AZ19" s="49">
        <f>SUMIFS('D5'!$W$12:$W$246,'D5'!$B$12:$B$246,$B19,'D5'!$AG$12:$AG$246,AZ$8,'D5'!$AJ$12:$AJ$246,"taip")</f>
        <v>0</v>
      </c>
      <c r="BA19" s="49">
        <f>SUMIFS('D5'!$W$12:$W$246,'D5'!$B$12:$B$246,$B19,'D5'!$AG$12:$AG$246,BA$8,'D5'!$AJ$12:$AJ$246,"taip")</f>
        <v>0</v>
      </c>
      <c r="BB19" s="49">
        <f>SUMIFS('D5'!$W$12:$W$246,'D5'!$B$12:$B$246,$B19,'D5'!$AG$12:$AG$246,BB$8,'D5'!$AJ$12:$AJ$246,"taip")</f>
        <v>0</v>
      </c>
      <c r="BC19" s="49">
        <f>SUMIFS('D5'!$W$12:$W$246,'D5'!$B$12:$B$246,$B19,'D5'!$AG$12:$AG$246,BC$8,'D5'!$AJ$12:$AJ$246,"taip")</f>
        <v>0</v>
      </c>
      <c r="BD19" s="49">
        <f>SUMIFS('D5'!$W$12:$W$246,'D5'!$B$12:$B$246,$B19,'D5'!$AG$12:$AG$246,BD$8,'D5'!$AJ$12:$AJ$246,"taip")</f>
        <v>0</v>
      </c>
      <c r="BE19" s="49">
        <f>SUMIFS('D5'!$W$12:$W$246,'D5'!$B$12:$B$246,$B19,'D5'!$AG$12:$AG$246,BE$8,'D5'!$AJ$12:$AJ$246,"taip")</f>
        <v>0</v>
      </c>
      <c r="BF19" s="49">
        <f>SUMIFS('D5'!$W$12:$W$246,'D5'!$B$12:$B$246,$B19,'D5'!$AG$12:$AG$246,BF$8,'D5'!$AJ$12:$AJ$246,"taip")</f>
        <v>0</v>
      </c>
      <c r="BG19" s="127">
        <f t="shared" si="31"/>
        <v>0</v>
      </c>
      <c r="BH19" s="126">
        <f t="shared" si="32"/>
        <v>0</v>
      </c>
      <c r="BI19" s="126">
        <f t="shared" si="4"/>
        <v>0</v>
      </c>
      <c r="BJ19" s="126">
        <f t="shared" si="5"/>
        <v>0</v>
      </c>
      <c r="BK19" s="126">
        <f t="shared" si="6"/>
        <v>0</v>
      </c>
      <c r="BL19" s="126">
        <f t="shared" si="7"/>
        <v>0</v>
      </c>
      <c r="BM19" s="126">
        <f t="shared" si="8"/>
        <v>0</v>
      </c>
      <c r="BN19" s="126">
        <f t="shared" si="9"/>
        <v>0</v>
      </c>
      <c r="BO19" s="126">
        <f t="shared" si="10"/>
        <v>0</v>
      </c>
      <c r="BP19" s="126">
        <f t="shared" si="11"/>
        <v>0</v>
      </c>
      <c r="BQ19" s="51">
        <f t="shared" si="40"/>
        <v>0</v>
      </c>
      <c r="BR19" s="49">
        <f>COUNTIFS('D5'!$B$12:$B$246,$B19,'D5'!$AH$12:$AH$246,BR$8,'D5'!$AK$12:$AK$246,"taip")</f>
        <v>0</v>
      </c>
      <c r="BS19" s="49">
        <f>COUNTIFS('D5'!$B$12:$B$246,$B19,'D5'!$AH$12:$AH$246,BS$8,'D5'!$AK$12:$AK$246,"taip")</f>
        <v>0</v>
      </c>
      <c r="BT19" s="49">
        <f>COUNTIFS('D5'!$B$12:$B$246,$B19,'D5'!$AH$12:$AH$246,BT$8,'D5'!$AK$12:$AK$246,"taip")</f>
        <v>0</v>
      </c>
      <c r="BU19" s="49">
        <f>COUNTIFS('D5'!$B$12:$B$246,$B19,'D5'!$AH$12:$AH$246,BU$8,'D5'!$AK$12:$AK$246,"taip")</f>
        <v>0</v>
      </c>
      <c r="BV19" s="49">
        <f>COUNTIFS('D5'!$B$12:$B$246,$B19,'D5'!$AH$12:$AH$246,BV$8,'D5'!$AK$12:$AK$246,"taip")</f>
        <v>0</v>
      </c>
      <c r="BW19" s="49">
        <f>COUNTIFS('D5'!$B$12:$B$246,$B19,'D5'!$AH$12:$AH$246,BW$8,'D5'!$AK$12:$AK$246,"taip")</f>
        <v>0</v>
      </c>
      <c r="BX19" s="49">
        <f>COUNTIFS('D5'!$B$12:$B$246,$B19,'D5'!$AH$12:$AH$246,BX$8,'D5'!$AK$12:$AK$246,"taip")</f>
        <v>0</v>
      </c>
      <c r="BY19" s="49">
        <f>COUNTIFS('D5'!$B$12:$B$246,$B19,'D5'!$AH$12:$AH$246,BY$8,'D5'!$AK$12:$AK$246,"taip")</f>
        <v>0</v>
      </c>
      <c r="BZ19" s="49">
        <f>COUNTIFS('D5'!$B$12:$B$246,$B19,'D5'!$AH$12:$AH$246,BZ$8,'D5'!$AK$12:$AK$246,"taip")</f>
        <v>0</v>
      </c>
      <c r="CA19" s="51">
        <f t="shared" si="41"/>
        <v>0</v>
      </c>
      <c r="CB19" s="49">
        <f>SUMIFS('D5'!$W$12:$W$246,'D5'!$B$12:$B$246,$B19,'D5'!$AH$12:$AH$246,CB$8,'D5'!$AK$12:$AK$246,"taip")</f>
        <v>0</v>
      </c>
      <c r="CC19" s="49">
        <f>SUMIFS('D5'!$W$12:$W$246,'D5'!$B$12:$B$246,$B19,'D5'!$AH$12:$AH$246,CC$8,'D5'!$AK$12:$AK$246,"taip")</f>
        <v>0</v>
      </c>
      <c r="CD19" s="49">
        <f>SUMIFS('D5'!$W$12:$W$246,'D5'!$B$12:$B$246,$B19,'D5'!$AH$12:$AH$246,CD$8,'D5'!$AK$12:$AK$246,"taip")</f>
        <v>0</v>
      </c>
      <c r="CE19" s="49">
        <f>SUMIFS('D5'!$W$12:$W$246,'D5'!$B$12:$B$246,$B19,'D5'!$AH$12:$AH$246,CE$8,'D5'!$AK$12:$AK$246,"taip")</f>
        <v>0</v>
      </c>
      <c r="CF19" s="49">
        <f>SUMIFS('D5'!$W$12:$W$246,'D5'!$B$12:$B$246,$B19,'D5'!$AH$12:$AH$246,CF$8,'D5'!$AK$12:$AK$246,"taip")</f>
        <v>0</v>
      </c>
      <c r="CG19" s="49">
        <f>SUMIFS('D5'!$W$12:$W$246,'D5'!$B$12:$B$246,$B19,'D5'!$AH$12:$AH$246,CG$8,'D5'!$AK$12:$AK$246,"taip")</f>
        <v>0</v>
      </c>
      <c r="CH19" s="49">
        <f>SUMIFS('D5'!$W$12:$W$246,'D5'!$B$12:$B$246,$B19,'D5'!$AH$12:$AH$246,CH$8,'D5'!$AK$12:$AK$246,"taip")</f>
        <v>0</v>
      </c>
      <c r="CI19" s="49">
        <f>SUMIFS('D5'!$W$12:$W$246,'D5'!$B$12:$B$246,$B19,'D5'!$AH$12:$AH$246,CI$8,'D5'!$AK$12:$AK$246,"taip")</f>
        <v>0</v>
      </c>
      <c r="CJ19" s="49">
        <f>SUMIFS('D5'!$W$12:$W$246,'D5'!$B$12:$B$246,$B19,'D5'!$AH$12:$AH$246,CJ$8,'D5'!$AK$12:$AK$246,"taip")</f>
        <v>0</v>
      </c>
      <c r="CK19" s="127">
        <f t="shared" si="34"/>
        <v>0</v>
      </c>
      <c r="CL19" s="126">
        <f t="shared" si="35"/>
        <v>0</v>
      </c>
      <c r="CM19" s="126">
        <f t="shared" si="13"/>
        <v>0</v>
      </c>
      <c r="CN19" s="126">
        <f t="shared" si="14"/>
        <v>0</v>
      </c>
      <c r="CO19" s="126">
        <f t="shared" si="15"/>
        <v>0</v>
      </c>
      <c r="CP19" s="126">
        <f t="shared" si="16"/>
        <v>0</v>
      </c>
      <c r="CQ19" s="126">
        <f t="shared" si="17"/>
        <v>0</v>
      </c>
      <c r="CR19" s="126">
        <f t="shared" si="18"/>
        <v>0</v>
      </c>
      <c r="CS19" s="126">
        <f t="shared" si="19"/>
        <v>0</v>
      </c>
      <c r="CT19" s="126">
        <f t="shared" si="20"/>
        <v>0</v>
      </c>
    </row>
    <row r="20" spans="2:98" x14ac:dyDescent="0.25">
      <c r="B20" s="27" t="str">
        <f>'VPS1'!A16</f>
        <v>KELM-LEADER-19.2-SAVA-6.1</v>
      </c>
      <c r="C20" s="28" t="str">
        <f>'VPS1'!B16</f>
        <v>KELM</v>
      </c>
      <c r="D20" s="28">
        <f>'VPS1'!C16</f>
        <v>2</v>
      </c>
      <c r="E20" s="27" t="str">
        <f>'VPS1'!D16</f>
        <v>Parama alternatyvių žemės ūkio veiklų vykdymui</v>
      </c>
      <c r="F20" s="27" t="str">
        <f>'VPS1'!E16</f>
        <v>LEADER-19.2-SAVA-6.1</v>
      </c>
      <c r="G20" s="27" t="str">
        <f>'VPS1'!G16</f>
        <v>EŽŪFKP</v>
      </c>
      <c r="H20" s="79">
        <f>'VPS1'!F16</f>
        <v>854918</v>
      </c>
      <c r="I20" s="51">
        <f t="shared" si="36"/>
        <v>31</v>
      </c>
      <c r="J20" s="49">
        <f>COUNTIFS('D5'!$B$12:$B$246,$B20,'D5'!$AF$12:$AF$246,J$8,'D5'!$AI$12:$AI$246,"taip")</f>
        <v>0</v>
      </c>
      <c r="K20" s="49">
        <f>COUNTIFS('D5'!$B$12:$B$246,$B20,'D5'!$AF$12:$AF$246,K$8,'D5'!$AI$12:$AI$246,"taip")</f>
        <v>1</v>
      </c>
      <c r="L20" s="49">
        <f>COUNTIFS('D5'!$B$12:$B$246,$B20,'D5'!$AF$12:$AF$246,L$8,'D5'!$AI$12:$AI$246,"taip")</f>
        <v>3</v>
      </c>
      <c r="M20" s="49">
        <f>COUNTIFS('D5'!$B$12:$B$246,$B20,'D5'!$AF$12:$AF$246,M$8,'D5'!$AI$12:$AI$246,"taip")</f>
        <v>0</v>
      </c>
      <c r="N20" s="49">
        <f>COUNTIFS('D5'!$B$12:$B$246,$B20,'D5'!$AF$12:$AF$246,N$8,'D5'!$AI$12:$AI$246,"taip")</f>
        <v>2</v>
      </c>
      <c r="O20" s="49">
        <f>COUNTIFS('D5'!$B$12:$B$246,$B20,'D5'!$AF$12:$AF$246,O$8,'D5'!$AI$12:$AI$246,"taip")</f>
        <v>8</v>
      </c>
      <c r="P20" s="49">
        <f>COUNTIFS('D5'!$B$12:$B$246,$B20,'D5'!$AF$12:$AF$246,P$8,'D5'!$AI$12:$AI$246,"taip")</f>
        <v>2</v>
      </c>
      <c r="Q20" s="49">
        <f>COUNTIFS('D5'!$B$12:$B$246,$B20,'D5'!$AF$12:$AF$246,Q$8,'D5'!$AI$12:$AI$246,"taip")</f>
        <v>15</v>
      </c>
      <c r="R20" s="49">
        <f>COUNTIFS('D5'!$B$12:$B$246,$B20,'D5'!$AF$12:$AF$246,R$8,'D5'!$AI$12:$AI$246,"taip")</f>
        <v>0</v>
      </c>
      <c r="S20" s="51">
        <f t="shared" si="37"/>
        <v>854918</v>
      </c>
      <c r="T20" s="49">
        <f>SUMIFS('D5'!$W$12:$W$246,'D5'!$B$12:$B$246,$B20,'D5'!$AF$12:$AF$246,T$8,'D5'!$AI$12:$AI$246,"taip")</f>
        <v>0</v>
      </c>
      <c r="U20" s="49">
        <f>SUMIFS('D5'!$W$12:$W$246,'D5'!$B$12:$B$246,$B20,'D5'!$AF$12:$AF$246,U$8,'D5'!$AI$12:$AI$246,"taip")</f>
        <v>34141</v>
      </c>
      <c r="V20" s="49">
        <f>SUMIFS('D5'!$W$12:$W$246,'D5'!$B$12:$B$246,$B20,'D5'!$AF$12:$AF$246,V$8,'D5'!$AI$12:$AI$246,"taip")</f>
        <v>85574</v>
      </c>
      <c r="W20" s="49">
        <f>SUMIFS('D5'!$W$12:$W$246,'D5'!$B$12:$B$246,$B20,'D5'!$AF$12:$AF$246,W$8,'D5'!$AI$12:$AI$246,"taip")</f>
        <v>0</v>
      </c>
      <c r="X20" s="49">
        <f>SUMIFS('D5'!$W$12:$W$246,'D5'!$B$12:$B$246,$B20,'D5'!$AF$12:$AF$246,X$8,'D5'!$AI$12:$AI$246,"taip")</f>
        <v>63814</v>
      </c>
      <c r="Y20" s="49">
        <f>SUMIFS('D5'!$W$12:$W$246,'D5'!$B$12:$B$246,$B20,'D5'!$AF$12:$AF$246,Y$8,'D5'!$AI$12:$AI$246,"taip")</f>
        <v>229079</v>
      </c>
      <c r="Z20" s="49">
        <f>SUMIFS('D5'!$W$12:$W$246,'D5'!$B$12:$B$246,$B20,'D5'!$AF$12:$AF$246,Z$8,'D5'!$AI$12:$AI$246,"taip")</f>
        <v>40982</v>
      </c>
      <c r="AA20" s="49">
        <f>SUMIFS('D5'!$W$12:$W$246,'D5'!$B$12:$B$246,$B20,'D5'!$AF$12:$AF$246,AA$8,'D5'!$AI$12:$AI$246,"taip")</f>
        <v>401328</v>
      </c>
      <c r="AB20" s="49">
        <f>SUMIFS('D5'!$W$12:$W$246,'D5'!$B$12:$B$246,$B20,'D5'!$AF$12:$AF$246,AB$8,'D5'!$AI$12:$AI$246,"taip")</f>
        <v>0</v>
      </c>
      <c r="AC20" s="127">
        <f t="shared" si="22"/>
        <v>100</v>
      </c>
      <c r="AD20" s="126">
        <f t="shared" si="23"/>
        <v>0</v>
      </c>
      <c r="AE20" s="126">
        <f t="shared" si="24"/>
        <v>3.9934824158574274</v>
      </c>
      <c r="AF20" s="126">
        <f t="shared" si="25"/>
        <v>10.009614957223969</v>
      </c>
      <c r="AG20" s="126">
        <f t="shared" si="26"/>
        <v>0</v>
      </c>
      <c r="AH20" s="126">
        <f t="shared" si="27"/>
        <v>7.4643416093707229</v>
      </c>
      <c r="AI20" s="126">
        <f t="shared" si="28"/>
        <v>26.795435351694547</v>
      </c>
      <c r="AJ20" s="126">
        <f t="shared" si="2"/>
        <v>4.7936761186452976</v>
      </c>
      <c r="AK20" s="126">
        <f t="shared" si="2"/>
        <v>46.94344954720804</v>
      </c>
      <c r="AL20" s="126">
        <f t="shared" si="29"/>
        <v>0</v>
      </c>
      <c r="AM20" s="51">
        <f t="shared" si="38"/>
        <v>31</v>
      </c>
      <c r="AN20" s="49">
        <f>COUNTIFS('D5'!$B$12:$B$246,$B20,'D5'!$AG$12:$AG$246,AN$8,'D5'!$AJ$12:$AJ$246,"taip")</f>
        <v>0</v>
      </c>
      <c r="AO20" s="49">
        <f>COUNTIFS('D5'!$B$12:$B$246,$B20,'D5'!$AG$12:$AG$246,AO$8,'D5'!$AJ$12:$AJ$246,"taip")</f>
        <v>1</v>
      </c>
      <c r="AP20" s="49">
        <f>COUNTIFS('D5'!$B$12:$B$246,$B20,'D5'!$AG$12:$AG$246,AP$8,'D5'!$AJ$12:$AJ$246,"taip")</f>
        <v>3</v>
      </c>
      <c r="AQ20" s="49">
        <f>COUNTIFS('D5'!$B$12:$B$246,$B20,'D5'!$AG$12:$AG$246,AQ$8,'D5'!$AJ$12:$AJ$246,"taip")</f>
        <v>0</v>
      </c>
      <c r="AR20" s="49">
        <f>COUNTIFS('D5'!$B$12:$B$246,$B20,'D5'!$AG$12:$AG$246,AR$8,'D5'!$AJ$12:$AJ$246,"taip")</f>
        <v>2</v>
      </c>
      <c r="AS20" s="49">
        <f>COUNTIFS('D5'!$B$12:$B$246,$B20,'D5'!$AG$12:$AG$246,AS$8,'D5'!$AJ$12:$AJ$246,"taip")</f>
        <v>8</v>
      </c>
      <c r="AT20" s="49">
        <f>COUNTIFS('D5'!$B$12:$B$246,$B20,'D5'!$AG$12:$AG$246,AT$8,'D5'!$AJ$12:$AJ$246,"taip")</f>
        <v>2</v>
      </c>
      <c r="AU20" s="49">
        <f>COUNTIFS('D5'!$B$12:$B$246,$B20,'D5'!$AG$12:$AG$246,AU$8,'D5'!$AJ$12:$AJ$246,"taip")</f>
        <v>15</v>
      </c>
      <c r="AV20" s="49">
        <f>COUNTIFS('D5'!$B$12:$B$246,$B20,'D5'!$AG$12:$AG$246,AV$8,'D5'!$AJ$12:$AJ$246,"taip")</f>
        <v>0</v>
      </c>
      <c r="AW20" s="51">
        <f t="shared" si="39"/>
        <v>854918</v>
      </c>
      <c r="AX20" s="49">
        <f>SUMIFS('D5'!$W$12:$W$246,'D5'!$B$12:$B$246,$B20,'D5'!$AG$12:$AG$246,AX$8,'D5'!$AJ$12:$AJ$246,"taip")</f>
        <v>0</v>
      </c>
      <c r="AY20" s="49">
        <f>SUMIFS('D5'!$W$12:$W$246,'D5'!$B$12:$B$246,$B20,'D5'!$AG$12:$AG$246,AY$8,'D5'!$AJ$12:$AJ$246,"taip")</f>
        <v>34141</v>
      </c>
      <c r="AZ20" s="49">
        <f>SUMIFS('D5'!$W$12:$W$246,'D5'!$B$12:$B$246,$B20,'D5'!$AG$12:$AG$246,AZ$8,'D5'!$AJ$12:$AJ$246,"taip")</f>
        <v>85574</v>
      </c>
      <c r="BA20" s="49">
        <f>SUMIFS('D5'!$W$12:$W$246,'D5'!$B$12:$B$246,$B20,'D5'!$AG$12:$AG$246,BA$8,'D5'!$AJ$12:$AJ$246,"taip")</f>
        <v>0</v>
      </c>
      <c r="BB20" s="49">
        <f>SUMIFS('D5'!$W$12:$W$246,'D5'!$B$12:$B$246,$B20,'D5'!$AG$12:$AG$246,BB$8,'D5'!$AJ$12:$AJ$246,"taip")</f>
        <v>63814</v>
      </c>
      <c r="BC20" s="49">
        <f>SUMIFS('D5'!$W$12:$W$246,'D5'!$B$12:$B$246,$B20,'D5'!$AG$12:$AG$246,BC$8,'D5'!$AJ$12:$AJ$246,"taip")</f>
        <v>229079</v>
      </c>
      <c r="BD20" s="49">
        <f>SUMIFS('D5'!$W$12:$W$246,'D5'!$B$12:$B$246,$B20,'D5'!$AG$12:$AG$246,BD$8,'D5'!$AJ$12:$AJ$246,"taip")</f>
        <v>40982</v>
      </c>
      <c r="BE20" s="49">
        <f>SUMIFS('D5'!$W$12:$W$246,'D5'!$B$12:$B$246,$B20,'D5'!$AG$12:$AG$246,BE$8,'D5'!$AJ$12:$AJ$246,"taip")</f>
        <v>401328</v>
      </c>
      <c r="BF20" s="49">
        <f>SUMIFS('D5'!$W$12:$W$246,'D5'!$B$12:$B$246,$B20,'D5'!$AG$12:$AG$246,BF$8,'D5'!$AJ$12:$AJ$246,"taip")</f>
        <v>0</v>
      </c>
      <c r="BG20" s="127">
        <f t="shared" si="31"/>
        <v>100</v>
      </c>
      <c r="BH20" s="126">
        <f t="shared" si="32"/>
        <v>0</v>
      </c>
      <c r="BI20" s="126">
        <f t="shared" si="4"/>
        <v>3.9934824158574274</v>
      </c>
      <c r="BJ20" s="126">
        <f t="shared" si="5"/>
        <v>10.009614957223969</v>
      </c>
      <c r="BK20" s="126">
        <f t="shared" si="6"/>
        <v>0</v>
      </c>
      <c r="BL20" s="126">
        <f t="shared" si="7"/>
        <v>7.4643416093707229</v>
      </c>
      <c r="BM20" s="126">
        <f t="shared" si="8"/>
        <v>26.795435351694547</v>
      </c>
      <c r="BN20" s="126">
        <f t="shared" si="9"/>
        <v>4.7936761186452976</v>
      </c>
      <c r="BO20" s="126">
        <f t="shared" si="10"/>
        <v>46.94344954720804</v>
      </c>
      <c r="BP20" s="126">
        <f t="shared" si="11"/>
        <v>0</v>
      </c>
      <c r="BQ20" s="51">
        <f t="shared" si="40"/>
        <v>31</v>
      </c>
      <c r="BR20" s="49">
        <f>COUNTIFS('D5'!$B$12:$B$246,$B20,'D5'!$AH$12:$AH$246,BR$8,'D5'!$AK$12:$AK$246,"taip")</f>
        <v>0</v>
      </c>
      <c r="BS20" s="49">
        <f>COUNTIFS('D5'!$B$12:$B$246,$B20,'D5'!$AH$12:$AH$246,BS$8,'D5'!$AK$12:$AK$246,"taip")</f>
        <v>0</v>
      </c>
      <c r="BT20" s="49">
        <f>COUNTIFS('D5'!$B$12:$B$246,$B20,'D5'!$AH$12:$AH$246,BT$8,'D5'!$AK$12:$AK$246,"taip")</f>
        <v>0</v>
      </c>
      <c r="BU20" s="49">
        <f>COUNTIFS('D5'!$B$12:$B$246,$B20,'D5'!$AH$12:$AH$246,BU$8,'D5'!$AK$12:$AK$246,"taip")</f>
        <v>4</v>
      </c>
      <c r="BV20" s="49">
        <f>COUNTIFS('D5'!$B$12:$B$246,$B20,'D5'!$AH$12:$AH$246,BV$8,'D5'!$AK$12:$AK$246,"taip")</f>
        <v>0</v>
      </c>
      <c r="BW20" s="49">
        <f>COUNTIFS('D5'!$B$12:$B$246,$B20,'D5'!$AH$12:$AH$246,BW$8,'D5'!$AK$12:$AK$246,"taip")</f>
        <v>5</v>
      </c>
      <c r="BX20" s="49">
        <f>COUNTIFS('D5'!$B$12:$B$246,$B20,'D5'!$AH$12:$AH$246,BX$8,'D5'!$AK$12:$AK$246,"taip")</f>
        <v>4</v>
      </c>
      <c r="BY20" s="49">
        <f>COUNTIFS('D5'!$B$12:$B$246,$B20,'D5'!$AH$12:$AH$246,BY$8,'D5'!$AK$12:$AK$246,"taip")</f>
        <v>11</v>
      </c>
      <c r="BZ20" s="49">
        <f>COUNTIFS('D5'!$B$12:$B$246,$B20,'D5'!$AH$12:$AH$246,BZ$8,'D5'!$AK$12:$AK$246,"taip")</f>
        <v>7</v>
      </c>
      <c r="CA20" s="51">
        <f t="shared" si="41"/>
        <v>854918</v>
      </c>
      <c r="CB20" s="49">
        <f>SUMIFS('D5'!$W$12:$W$246,'D5'!$B$12:$B$246,$B20,'D5'!$AH$12:$AH$246,CB$8,'D5'!$AK$12:$AK$246,"taip")</f>
        <v>0</v>
      </c>
      <c r="CC20" s="49">
        <f>SUMIFS('D5'!$W$12:$W$246,'D5'!$B$12:$B$246,$B20,'D5'!$AH$12:$AH$246,CC$8,'D5'!$AK$12:$AK$246,"taip")</f>
        <v>0</v>
      </c>
      <c r="CD20" s="49">
        <f>SUMIFS('D5'!$W$12:$W$246,'D5'!$B$12:$B$246,$B20,'D5'!$AH$12:$AH$246,CD$8,'D5'!$AK$12:$AK$246,"taip")</f>
        <v>0</v>
      </c>
      <c r="CE20" s="49">
        <f>SUMIFS('D5'!$W$12:$W$246,'D5'!$B$12:$B$246,$B20,'D5'!$AH$12:$AH$246,CE$8,'D5'!$AK$12:$AK$246,"taip")</f>
        <v>119715</v>
      </c>
      <c r="CF20" s="49">
        <f>SUMIFS('D5'!$W$12:$W$246,'D5'!$B$12:$B$246,$B20,'D5'!$AH$12:$AH$246,CF$8,'D5'!$AK$12:$AK$246,"taip")</f>
        <v>0</v>
      </c>
      <c r="CG20" s="49">
        <f>SUMIFS('D5'!$W$12:$W$246,'D5'!$B$12:$B$246,$B20,'D5'!$AH$12:$AH$246,CG$8,'D5'!$AK$12:$AK$246,"taip")</f>
        <v>161656</v>
      </c>
      <c r="CH20" s="49">
        <f>SUMIFS('D5'!$W$12:$W$246,'D5'!$B$12:$B$246,$B20,'D5'!$AH$12:$AH$246,CH$8,'D5'!$AK$12:$AK$246,"taip")</f>
        <v>89762</v>
      </c>
      <c r="CI20" s="49">
        <f>SUMIFS('D5'!$W$12:$W$246,'D5'!$B$12:$B$246,$B20,'D5'!$AH$12:$AH$246,CI$8,'D5'!$AK$12:$AK$246,"taip")</f>
        <v>273918</v>
      </c>
      <c r="CJ20" s="49">
        <f>SUMIFS('D5'!$W$12:$W$246,'D5'!$B$12:$B$246,$B20,'D5'!$AH$12:$AH$246,CJ$8,'D5'!$AK$12:$AK$246,"taip")</f>
        <v>209867</v>
      </c>
      <c r="CK20" s="127">
        <f t="shared" si="34"/>
        <v>100</v>
      </c>
      <c r="CL20" s="126">
        <f t="shared" si="35"/>
        <v>0</v>
      </c>
      <c r="CM20" s="126">
        <f t="shared" si="13"/>
        <v>0</v>
      </c>
      <c r="CN20" s="126">
        <f t="shared" si="14"/>
        <v>0</v>
      </c>
      <c r="CO20" s="126">
        <f t="shared" si="15"/>
        <v>14.003097373081394</v>
      </c>
      <c r="CP20" s="126">
        <f t="shared" si="16"/>
        <v>0</v>
      </c>
      <c r="CQ20" s="126">
        <f t="shared" si="17"/>
        <v>18.908947992672982</v>
      </c>
      <c r="CR20" s="126">
        <f t="shared" si="18"/>
        <v>10.499486500459692</v>
      </c>
      <c r="CS20" s="126">
        <f t="shared" si="19"/>
        <v>32.040265850058134</v>
      </c>
      <c r="CT20" s="126">
        <f t="shared" si="20"/>
        <v>24.548202283727797</v>
      </c>
    </row>
    <row r="21" spans="2:98" x14ac:dyDescent="0.25">
      <c r="B21" s="27" t="str">
        <f>'VPS1'!A17</f>
        <v>KELM-LEADER-19.2-SAVA-6.2</v>
      </c>
      <c r="C21" s="28" t="str">
        <f>'VPS1'!B17</f>
        <v>KELM</v>
      </c>
      <c r="D21" s="28">
        <f>'VPS1'!C17</f>
        <v>2</v>
      </c>
      <c r="E21" s="27" t="str">
        <f>'VPS1'!D17</f>
        <v>Parama žemės ūkio produktų perdirbimui</v>
      </c>
      <c r="F21" s="27" t="str">
        <f>'VPS1'!E17</f>
        <v>LEADER-19.2-SAVA-6.2</v>
      </c>
      <c r="G21" s="27" t="str">
        <f>'VPS1'!G17</f>
        <v>EŽŪFKP</v>
      </c>
      <c r="H21" s="79">
        <f>'VPS1'!F17</f>
        <v>0</v>
      </c>
      <c r="I21" s="51">
        <f t="shared" si="36"/>
        <v>0</v>
      </c>
      <c r="J21" s="49">
        <f>COUNTIFS('D5'!$B$12:$B$246,$B21,'D5'!$AF$12:$AF$246,J$8,'D5'!$AI$12:$AI$246,"taip")</f>
        <v>0</v>
      </c>
      <c r="K21" s="49">
        <f>COUNTIFS('D5'!$B$12:$B$246,$B21,'D5'!$AF$12:$AF$246,K$8,'D5'!$AI$12:$AI$246,"taip")</f>
        <v>0</v>
      </c>
      <c r="L21" s="49">
        <f>COUNTIFS('D5'!$B$12:$B$246,$B21,'D5'!$AF$12:$AF$246,L$8,'D5'!$AI$12:$AI$246,"taip")</f>
        <v>0</v>
      </c>
      <c r="M21" s="49">
        <f>COUNTIFS('D5'!$B$12:$B$246,$B21,'D5'!$AF$12:$AF$246,M$8,'D5'!$AI$12:$AI$246,"taip")</f>
        <v>0</v>
      </c>
      <c r="N21" s="49">
        <f>COUNTIFS('D5'!$B$12:$B$246,$B21,'D5'!$AF$12:$AF$246,N$8,'D5'!$AI$12:$AI$246,"taip")</f>
        <v>0</v>
      </c>
      <c r="O21" s="49">
        <f>COUNTIFS('D5'!$B$12:$B$246,$B21,'D5'!$AF$12:$AF$246,O$8,'D5'!$AI$12:$AI$246,"taip")</f>
        <v>0</v>
      </c>
      <c r="P21" s="49">
        <f>COUNTIFS('D5'!$B$12:$B$246,$B21,'D5'!$AF$12:$AF$246,P$8,'D5'!$AI$12:$AI$246,"taip")</f>
        <v>0</v>
      </c>
      <c r="Q21" s="49">
        <f>COUNTIFS('D5'!$B$12:$B$246,$B21,'D5'!$AF$12:$AF$246,Q$8,'D5'!$AI$12:$AI$246,"taip")</f>
        <v>0</v>
      </c>
      <c r="R21" s="49">
        <f>COUNTIFS('D5'!$B$12:$B$246,$B21,'D5'!$AF$12:$AF$246,R$8,'D5'!$AI$12:$AI$246,"taip")</f>
        <v>0</v>
      </c>
      <c r="S21" s="51">
        <f t="shared" si="37"/>
        <v>0</v>
      </c>
      <c r="T21" s="49">
        <f>SUMIFS('D5'!$W$12:$W$246,'D5'!$B$12:$B$246,$B21,'D5'!$AF$12:$AF$246,T$8,'D5'!$AI$12:$AI$246,"taip")</f>
        <v>0</v>
      </c>
      <c r="U21" s="49">
        <f>SUMIFS('D5'!$W$12:$W$246,'D5'!$B$12:$B$246,$B21,'D5'!$AF$12:$AF$246,U$8,'D5'!$AI$12:$AI$246,"taip")</f>
        <v>0</v>
      </c>
      <c r="V21" s="49">
        <f>SUMIFS('D5'!$W$12:$W$246,'D5'!$B$12:$B$246,$B21,'D5'!$AF$12:$AF$246,V$8,'D5'!$AI$12:$AI$246,"taip")</f>
        <v>0</v>
      </c>
      <c r="W21" s="49">
        <f>SUMIFS('D5'!$W$12:$W$246,'D5'!$B$12:$B$246,$B21,'D5'!$AF$12:$AF$246,W$8,'D5'!$AI$12:$AI$246,"taip")</f>
        <v>0</v>
      </c>
      <c r="X21" s="49">
        <f>SUMIFS('D5'!$W$12:$W$246,'D5'!$B$12:$B$246,$B21,'D5'!$AF$12:$AF$246,X$8,'D5'!$AI$12:$AI$246,"taip")</f>
        <v>0</v>
      </c>
      <c r="Y21" s="49">
        <f>SUMIFS('D5'!$W$12:$W$246,'D5'!$B$12:$B$246,$B21,'D5'!$AF$12:$AF$246,Y$8,'D5'!$AI$12:$AI$246,"taip")</f>
        <v>0</v>
      </c>
      <c r="Z21" s="49">
        <f>SUMIFS('D5'!$W$12:$W$246,'D5'!$B$12:$B$246,$B21,'D5'!$AF$12:$AF$246,Z$8,'D5'!$AI$12:$AI$246,"taip")</f>
        <v>0</v>
      </c>
      <c r="AA21" s="49">
        <f>SUMIFS('D5'!$W$12:$W$246,'D5'!$B$12:$B$246,$B21,'D5'!$AF$12:$AF$246,AA$8,'D5'!$AI$12:$AI$246,"taip")</f>
        <v>0</v>
      </c>
      <c r="AB21" s="49">
        <f>SUMIFS('D5'!$W$12:$W$246,'D5'!$B$12:$B$246,$B21,'D5'!$AF$12:$AF$246,AB$8,'D5'!$AI$12:$AI$246,"taip")</f>
        <v>0</v>
      </c>
      <c r="AC21" s="127">
        <f t="shared" si="22"/>
        <v>0</v>
      </c>
      <c r="AD21" s="126">
        <f t="shared" si="23"/>
        <v>0</v>
      </c>
      <c r="AE21" s="126">
        <f t="shared" si="24"/>
        <v>0</v>
      </c>
      <c r="AF21" s="126">
        <f t="shared" si="25"/>
        <v>0</v>
      </c>
      <c r="AG21" s="126">
        <f t="shared" si="26"/>
        <v>0</v>
      </c>
      <c r="AH21" s="126">
        <f t="shared" si="27"/>
        <v>0</v>
      </c>
      <c r="AI21" s="126">
        <f t="shared" si="28"/>
        <v>0</v>
      </c>
      <c r="AJ21" s="126">
        <f t="shared" si="2"/>
        <v>0</v>
      </c>
      <c r="AK21" s="126">
        <f t="shared" si="2"/>
        <v>0</v>
      </c>
      <c r="AL21" s="126">
        <f t="shared" si="29"/>
        <v>0</v>
      </c>
      <c r="AM21" s="51">
        <f t="shared" si="38"/>
        <v>0</v>
      </c>
      <c r="AN21" s="49">
        <f>COUNTIFS('D5'!$B$12:$B$246,$B21,'D5'!$AG$12:$AG$246,AN$8,'D5'!$AJ$12:$AJ$246,"taip")</f>
        <v>0</v>
      </c>
      <c r="AO21" s="49">
        <f>COUNTIFS('D5'!$B$12:$B$246,$B21,'D5'!$AG$12:$AG$246,AO$8,'D5'!$AJ$12:$AJ$246,"taip")</f>
        <v>0</v>
      </c>
      <c r="AP21" s="49">
        <f>COUNTIFS('D5'!$B$12:$B$246,$B21,'D5'!$AG$12:$AG$246,AP$8,'D5'!$AJ$12:$AJ$246,"taip")</f>
        <v>0</v>
      </c>
      <c r="AQ21" s="49">
        <f>COUNTIFS('D5'!$B$12:$B$246,$B21,'D5'!$AG$12:$AG$246,AQ$8,'D5'!$AJ$12:$AJ$246,"taip")</f>
        <v>0</v>
      </c>
      <c r="AR21" s="49">
        <f>COUNTIFS('D5'!$B$12:$B$246,$B21,'D5'!$AG$12:$AG$246,AR$8,'D5'!$AJ$12:$AJ$246,"taip")</f>
        <v>0</v>
      </c>
      <c r="AS21" s="49">
        <f>COUNTIFS('D5'!$B$12:$B$246,$B21,'D5'!$AG$12:$AG$246,AS$8,'D5'!$AJ$12:$AJ$246,"taip")</f>
        <v>0</v>
      </c>
      <c r="AT21" s="49">
        <f>COUNTIFS('D5'!$B$12:$B$246,$B21,'D5'!$AG$12:$AG$246,AT$8,'D5'!$AJ$12:$AJ$246,"taip")</f>
        <v>0</v>
      </c>
      <c r="AU21" s="49">
        <f>COUNTIFS('D5'!$B$12:$B$246,$B21,'D5'!$AG$12:$AG$246,AU$8,'D5'!$AJ$12:$AJ$246,"taip")</f>
        <v>0</v>
      </c>
      <c r="AV21" s="49">
        <f>COUNTIFS('D5'!$B$12:$B$246,$B21,'D5'!$AG$12:$AG$246,AV$8,'D5'!$AJ$12:$AJ$246,"taip")</f>
        <v>0</v>
      </c>
      <c r="AW21" s="51">
        <f t="shared" si="39"/>
        <v>0</v>
      </c>
      <c r="AX21" s="49">
        <f>SUMIFS('D5'!$W$12:$W$246,'D5'!$B$12:$B$246,$B21,'D5'!$AG$12:$AG$246,AX$8,'D5'!$AJ$12:$AJ$246,"taip")</f>
        <v>0</v>
      </c>
      <c r="AY21" s="49">
        <f>SUMIFS('D5'!$W$12:$W$246,'D5'!$B$12:$B$246,$B21,'D5'!$AG$12:$AG$246,AY$8,'D5'!$AJ$12:$AJ$246,"taip")</f>
        <v>0</v>
      </c>
      <c r="AZ21" s="49">
        <f>SUMIFS('D5'!$W$12:$W$246,'D5'!$B$12:$B$246,$B21,'D5'!$AG$12:$AG$246,AZ$8,'D5'!$AJ$12:$AJ$246,"taip")</f>
        <v>0</v>
      </c>
      <c r="BA21" s="49">
        <f>SUMIFS('D5'!$W$12:$W$246,'D5'!$B$12:$B$246,$B21,'D5'!$AG$12:$AG$246,BA$8,'D5'!$AJ$12:$AJ$246,"taip")</f>
        <v>0</v>
      </c>
      <c r="BB21" s="49">
        <f>SUMIFS('D5'!$W$12:$W$246,'D5'!$B$12:$B$246,$B21,'D5'!$AG$12:$AG$246,BB$8,'D5'!$AJ$12:$AJ$246,"taip")</f>
        <v>0</v>
      </c>
      <c r="BC21" s="49">
        <f>SUMIFS('D5'!$W$12:$W$246,'D5'!$B$12:$B$246,$B21,'D5'!$AG$12:$AG$246,BC$8,'D5'!$AJ$12:$AJ$246,"taip")</f>
        <v>0</v>
      </c>
      <c r="BD21" s="49">
        <f>SUMIFS('D5'!$W$12:$W$246,'D5'!$B$12:$B$246,$B21,'D5'!$AG$12:$AG$246,BD$8,'D5'!$AJ$12:$AJ$246,"taip")</f>
        <v>0</v>
      </c>
      <c r="BE21" s="49">
        <f>SUMIFS('D5'!$W$12:$W$246,'D5'!$B$12:$B$246,$B21,'D5'!$AG$12:$AG$246,BE$8,'D5'!$AJ$12:$AJ$246,"taip")</f>
        <v>0</v>
      </c>
      <c r="BF21" s="49">
        <f>SUMIFS('D5'!$W$12:$W$246,'D5'!$B$12:$B$246,$B21,'D5'!$AG$12:$AG$246,BF$8,'D5'!$AJ$12:$AJ$246,"taip")</f>
        <v>0</v>
      </c>
      <c r="BG21" s="127">
        <f t="shared" si="31"/>
        <v>0</v>
      </c>
      <c r="BH21" s="126">
        <f t="shared" si="32"/>
        <v>0</v>
      </c>
      <c r="BI21" s="126">
        <f t="shared" si="4"/>
        <v>0</v>
      </c>
      <c r="BJ21" s="126">
        <f t="shared" si="5"/>
        <v>0</v>
      </c>
      <c r="BK21" s="126">
        <f t="shared" si="6"/>
        <v>0</v>
      </c>
      <c r="BL21" s="126">
        <f t="shared" si="7"/>
        <v>0</v>
      </c>
      <c r="BM21" s="126">
        <f t="shared" si="8"/>
        <v>0</v>
      </c>
      <c r="BN21" s="126">
        <f t="shared" si="9"/>
        <v>0</v>
      </c>
      <c r="BO21" s="126">
        <f t="shared" si="10"/>
        <v>0</v>
      </c>
      <c r="BP21" s="126">
        <f t="shared" si="11"/>
        <v>0</v>
      </c>
      <c r="BQ21" s="51">
        <f t="shared" si="40"/>
        <v>0</v>
      </c>
      <c r="BR21" s="49">
        <f>COUNTIFS('D5'!$B$12:$B$246,$B21,'D5'!$AH$12:$AH$246,BR$8,'D5'!$AK$12:$AK$246,"taip")</f>
        <v>0</v>
      </c>
      <c r="BS21" s="49">
        <f>COUNTIFS('D5'!$B$12:$B$246,$B21,'D5'!$AH$12:$AH$246,BS$8,'D5'!$AK$12:$AK$246,"taip")</f>
        <v>0</v>
      </c>
      <c r="BT21" s="49">
        <f>COUNTIFS('D5'!$B$12:$B$246,$B21,'D5'!$AH$12:$AH$246,BT$8,'D5'!$AK$12:$AK$246,"taip")</f>
        <v>0</v>
      </c>
      <c r="BU21" s="49">
        <f>COUNTIFS('D5'!$B$12:$B$246,$B21,'D5'!$AH$12:$AH$246,BU$8,'D5'!$AK$12:$AK$246,"taip")</f>
        <v>0</v>
      </c>
      <c r="BV21" s="49">
        <f>COUNTIFS('D5'!$B$12:$B$246,$B21,'D5'!$AH$12:$AH$246,BV$8,'D5'!$AK$12:$AK$246,"taip")</f>
        <v>0</v>
      </c>
      <c r="BW21" s="49">
        <f>COUNTIFS('D5'!$B$12:$B$246,$B21,'D5'!$AH$12:$AH$246,BW$8,'D5'!$AK$12:$AK$246,"taip")</f>
        <v>0</v>
      </c>
      <c r="BX21" s="49">
        <f>COUNTIFS('D5'!$B$12:$B$246,$B21,'D5'!$AH$12:$AH$246,BX$8,'D5'!$AK$12:$AK$246,"taip")</f>
        <v>0</v>
      </c>
      <c r="BY21" s="49">
        <f>COUNTIFS('D5'!$B$12:$B$246,$B21,'D5'!$AH$12:$AH$246,BY$8,'D5'!$AK$12:$AK$246,"taip")</f>
        <v>0</v>
      </c>
      <c r="BZ21" s="49">
        <f>COUNTIFS('D5'!$B$12:$B$246,$B21,'D5'!$AH$12:$AH$246,BZ$8,'D5'!$AK$12:$AK$246,"taip")</f>
        <v>0</v>
      </c>
      <c r="CA21" s="51">
        <f t="shared" si="41"/>
        <v>0</v>
      </c>
      <c r="CB21" s="49">
        <f>SUMIFS('D5'!$W$12:$W$246,'D5'!$B$12:$B$246,$B21,'D5'!$AH$12:$AH$246,CB$8,'D5'!$AK$12:$AK$246,"taip")</f>
        <v>0</v>
      </c>
      <c r="CC21" s="49">
        <f>SUMIFS('D5'!$W$12:$W$246,'D5'!$B$12:$B$246,$B21,'D5'!$AH$12:$AH$246,CC$8,'D5'!$AK$12:$AK$246,"taip")</f>
        <v>0</v>
      </c>
      <c r="CD21" s="49">
        <f>SUMIFS('D5'!$W$12:$W$246,'D5'!$B$12:$B$246,$B21,'D5'!$AH$12:$AH$246,CD$8,'D5'!$AK$12:$AK$246,"taip")</f>
        <v>0</v>
      </c>
      <c r="CE21" s="49">
        <f>SUMIFS('D5'!$W$12:$W$246,'D5'!$B$12:$B$246,$B21,'D5'!$AH$12:$AH$246,CE$8,'D5'!$AK$12:$AK$246,"taip")</f>
        <v>0</v>
      </c>
      <c r="CF21" s="49">
        <f>SUMIFS('D5'!$W$12:$W$246,'D5'!$B$12:$B$246,$B21,'D5'!$AH$12:$AH$246,CF$8,'D5'!$AK$12:$AK$246,"taip")</f>
        <v>0</v>
      </c>
      <c r="CG21" s="49">
        <f>SUMIFS('D5'!$W$12:$W$246,'D5'!$B$12:$B$246,$B21,'D5'!$AH$12:$AH$246,CG$8,'D5'!$AK$12:$AK$246,"taip")</f>
        <v>0</v>
      </c>
      <c r="CH21" s="49">
        <f>SUMIFS('D5'!$W$12:$W$246,'D5'!$B$12:$B$246,$B21,'D5'!$AH$12:$AH$246,CH$8,'D5'!$AK$12:$AK$246,"taip")</f>
        <v>0</v>
      </c>
      <c r="CI21" s="49">
        <f>SUMIFS('D5'!$W$12:$W$246,'D5'!$B$12:$B$246,$B21,'D5'!$AH$12:$AH$246,CI$8,'D5'!$AK$12:$AK$246,"taip")</f>
        <v>0</v>
      </c>
      <c r="CJ21" s="49">
        <f>SUMIFS('D5'!$W$12:$W$246,'D5'!$B$12:$B$246,$B21,'D5'!$AH$12:$AH$246,CJ$8,'D5'!$AK$12:$AK$246,"taip")</f>
        <v>0</v>
      </c>
      <c r="CK21" s="127">
        <f t="shared" si="34"/>
        <v>0</v>
      </c>
      <c r="CL21" s="126">
        <f t="shared" si="35"/>
        <v>0</v>
      </c>
      <c r="CM21" s="126">
        <f t="shared" si="13"/>
        <v>0</v>
      </c>
      <c r="CN21" s="126">
        <f t="shared" si="14"/>
        <v>0</v>
      </c>
      <c r="CO21" s="126">
        <f t="shared" si="15"/>
        <v>0</v>
      </c>
      <c r="CP21" s="126">
        <f t="shared" si="16"/>
        <v>0</v>
      </c>
      <c r="CQ21" s="126">
        <f t="shared" si="17"/>
        <v>0</v>
      </c>
      <c r="CR21" s="126">
        <f t="shared" si="18"/>
        <v>0</v>
      </c>
      <c r="CS21" s="126">
        <f t="shared" si="19"/>
        <v>0</v>
      </c>
      <c r="CT21" s="126">
        <f t="shared" si="20"/>
        <v>0</v>
      </c>
    </row>
    <row r="22" spans="2:98" x14ac:dyDescent="0.25">
      <c r="B22" s="27" t="str">
        <f>'VPS1'!A18</f>
        <v>KELM-LEADER-19.2-SAVA-7</v>
      </c>
      <c r="C22" s="28" t="str">
        <f>'VPS1'!B18</f>
        <v>KELM</v>
      </c>
      <c r="D22" s="28">
        <f>'VPS1'!C18</f>
        <v>1</v>
      </c>
      <c r="E22" s="27" t="str">
        <f>'VPS1'!D18</f>
        <v>Bendruomenių ir kitų pelno nesiekiančių organziacijų verslo iniciatyvų kūrimosi skatinimas</v>
      </c>
      <c r="F22" s="27" t="str">
        <f>'VPS1'!E18</f>
        <v>LEADER-19.2-SAVA-7</v>
      </c>
      <c r="G22" s="27">
        <f>'VPS1'!G18</f>
        <v>0</v>
      </c>
      <c r="H22" s="79">
        <f>'VPS1'!F18</f>
        <v>0</v>
      </c>
      <c r="I22" s="51">
        <f t="shared" si="36"/>
        <v>0</v>
      </c>
      <c r="J22" s="49">
        <f>COUNTIFS('D5'!$B$12:$B$246,$B22,'D5'!$AF$12:$AF$246,J$8,'D5'!$AI$12:$AI$246,"taip")</f>
        <v>0</v>
      </c>
      <c r="K22" s="49">
        <f>COUNTIFS('D5'!$B$12:$B$246,$B22,'D5'!$AF$12:$AF$246,K$8,'D5'!$AI$12:$AI$246,"taip")</f>
        <v>0</v>
      </c>
      <c r="L22" s="49">
        <f>COUNTIFS('D5'!$B$12:$B$246,$B22,'D5'!$AF$12:$AF$246,L$8,'D5'!$AI$12:$AI$246,"taip")</f>
        <v>0</v>
      </c>
      <c r="M22" s="49">
        <f>COUNTIFS('D5'!$B$12:$B$246,$B22,'D5'!$AF$12:$AF$246,M$8,'D5'!$AI$12:$AI$246,"taip")</f>
        <v>0</v>
      </c>
      <c r="N22" s="49">
        <f>COUNTIFS('D5'!$B$12:$B$246,$B22,'D5'!$AF$12:$AF$246,N$8,'D5'!$AI$12:$AI$246,"taip")</f>
        <v>0</v>
      </c>
      <c r="O22" s="49">
        <f>COUNTIFS('D5'!$B$12:$B$246,$B22,'D5'!$AF$12:$AF$246,O$8,'D5'!$AI$12:$AI$246,"taip")</f>
        <v>0</v>
      </c>
      <c r="P22" s="49">
        <f>COUNTIFS('D5'!$B$12:$B$246,$B22,'D5'!$AF$12:$AF$246,P$8,'D5'!$AI$12:$AI$246,"taip")</f>
        <v>0</v>
      </c>
      <c r="Q22" s="49">
        <f>COUNTIFS('D5'!$B$12:$B$246,$B22,'D5'!$AF$12:$AF$246,Q$8,'D5'!$AI$12:$AI$246,"taip")</f>
        <v>0</v>
      </c>
      <c r="R22" s="49">
        <f>COUNTIFS('D5'!$B$12:$B$246,$B22,'D5'!$AF$12:$AF$246,R$8,'D5'!$AI$12:$AI$246,"taip")</f>
        <v>0</v>
      </c>
      <c r="S22" s="51">
        <f t="shared" si="37"/>
        <v>0</v>
      </c>
      <c r="T22" s="49">
        <f>SUMIFS('D5'!$W$12:$W$246,'D5'!$B$12:$B$246,$B22,'D5'!$AF$12:$AF$246,T$8,'D5'!$AI$12:$AI$246,"taip")</f>
        <v>0</v>
      </c>
      <c r="U22" s="49">
        <f>SUMIFS('D5'!$W$12:$W$246,'D5'!$B$12:$B$246,$B22,'D5'!$AF$12:$AF$246,U$8,'D5'!$AI$12:$AI$246,"taip")</f>
        <v>0</v>
      </c>
      <c r="V22" s="49">
        <f>SUMIFS('D5'!$W$12:$W$246,'D5'!$B$12:$B$246,$B22,'D5'!$AF$12:$AF$246,V$8,'D5'!$AI$12:$AI$246,"taip")</f>
        <v>0</v>
      </c>
      <c r="W22" s="49">
        <f>SUMIFS('D5'!$W$12:$W$246,'D5'!$B$12:$B$246,$B22,'D5'!$AF$12:$AF$246,W$8,'D5'!$AI$12:$AI$246,"taip")</f>
        <v>0</v>
      </c>
      <c r="X22" s="49">
        <f>SUMIFS('D5'!$W$12:$W$246,'D5'!$B$12:$B$246,$B22,'D5'!$AF$12:$AF$246,X$8,'D5'!$AI$12:$AI$246,"taip")</f>
        <v>0</v>
      </c>
      <c r="Y22" s="49">
        <f>SUMIFS('D5'!$W$12:$W$246,'D5'!$B$12:$B$246,$B22,'D5'!$AF$12:$AF$246,Y$8,'D5'!$AI$12:$AI$246,"taip")</f>
        <v>0</v>
      </c>
      <c r="Z22" s="49">
        <f>SUMIFS('D5'!$W$12:$W$246,'D5'!$B$12:$B$246,$B22,'D5'!$AF$12:$AF$246,Z$8,'D5'!$AI$12:$AI$246,"taip")</f>
        <v>0</v>
      </c>
      <c r="AA22" s="49">
        <f>SUMIFS('D5'!$W$12:$W$246,'D5'!$B$12:$B$246,$B22,'D5'!$AF$12:$AF$246,AA$8,'D5'!$AI$12:$AI$246,"taip")</f>
        <v>0</v>
      </c>
      <c r="AB22" s="49">
        <f>SUMIFS('D5'!$W$12:$W$246,'D5'!$B$12:$B$246,$B22,'D5'!$AF$12:$AF$246,AB$8,'D5'!$AI$12:$AI$246,"taip")</f>
        <v>0</v>
      </c>
      <c r="AC22" s="127">
        <f t="shared" si="22"/>
        <v>0</v>
      </c>
      <c r="AD22" s="126">
        <f t="shared" si="23"/>
        <v>0</v>
      </c>
      <c r="AE22" s="126">
        <f t="shared" si="24"/>
        <v>0</v>
      </c>
      <c r="AF22" s="126">
        <f t="shared" si="25"/>
        <v>0</v>
      </c>
      <c r="AG22" s="126">
        <f t="shared" si="26"/>
        <v>0</v>
      </c>
      <c r="AH22" s="126">
        <f t="shared" si="27"/>
        <v>0</v>
      </c>
      <c r="AI22" s="126">
        <f t="shared" si="28"/>
        <v>0</v>
      </c>
      <c r="AJ22" s="126">
        <f t="shared" si="2"/>
        <v>0</v>
      </c>
      <c r="AK22" s="126">
        <f t="shared" si="2"/>
        <v>0</v>
      </c>
      <c r="AL22" s="126">
        <f t="shared" si="29"/>
        <v>0</v>
      </c>
      <c r="AM22" s="51">
        <f t="shared" si="38"/>
        <v>0</v>
      </c>
      <c r="AN22" s="49">
        <f>COUNTIFS('D5'!$B$12:$B$246,$B22,'D5'!$AG$12:$AG$246,AN$8,'D5'!$AJ$12:$AJ$246,"taip")</f>
        <v>0</v>
      </c>
      <c r="AO22" s="49">
        <f>COUNTIFS('D5'!$B$12:$B$246,$B22,'D5'!$AG$12:$AG$246,AO$8,'D5'!$AJ$12:$AJ$246,"taip")</f>
        <v>0</v>
      </c>
      <c r="AP22" s="49">
        <f>COUNTIFS('D5'!$B$12:$B$246,$B22,'D5'!$AG$12:$AG$246,AP$8,'D5'!$AJ$12:$AJ$246,"taip")</f>
        <v>0</v>
      </c>
      <c r="AQ22" s="49">
        <f>COUNTIFS('D5'!$B$12:$B$246,$B22,'D5'!$AG$12:$AG$246,AQ$8,'D5'!$AJ$12:$AJ$246,"taip")</f>
        <v>0</v>
      </c>
      <c r="AR22" s="49">
        <f>COUNTIFS('D5'!$B$12:$B$246,$B22,'D5'!$AG$12:$AG$246,AR$8,'D5'!$AJ$12:$AJ$246,"taip")</f>
        <v>0</v>
      </c>
      <c r="AS22" s="49">
        <f>COUNTIFS('D5'!$B$12:$B$246,$B22,'D5'!$AG$12:$AG$246,AS$8,'D5'!$AJ$12:$AJ$246,"taip")</f>
        <v>0</v>
      </c>
      <c r="AT22" s="49">
        <f>COUNTIFS('D5'!$B$12:$B$246,$B22,'D5'!$AG$12:$AG$246,AT$8,'D5'!$AJ$12:$AJ$246,"taip")</f>
        <v>0</v>
      </c>
      <c r="AU22" s="49">
        <f>COUNTIFS('D5'!$B$12:$B$246,$B22,'D5'!$AG$12:$AG$246,AU$8,'D5'!$AJ$12:$AJ$246,"taip")</f>
        <v>0</v>
      </c>
      <c r="AV22" s="49">
        <f>COUNTIFS('D5'!$B$12:$B$246,$B22,'D5'!$AG$12:$AG$246,AV$8,'D5'!$AJ$12:$AJ$246,"taip")</f>
        <v>0</v>
      </c>
      <c r="AW22" s="51">
        <f t="shared" si="39"/>
        <v>0</v>
      </c>
      <c r="AX22" s="49">
        <f>SUMIFS('D5'!$W$12:$W$246,'D5'!$B$12:$B$246,$B22,'D5'!$AG$12:$AG$246,AX$8,'D5'!$AJ$12:$AJ$246,"taip")</f>
        <v>0</v>
      </c>
      <c r="AY22" s="49">
        <f>SUMIFS('D5'!$W$12:$W$246,'D5'!$B$12:$B$246,$B22,'D5'!$AG$12:$AG$246,AY$8,'D5'!$AJ$12:$AJ$246,"taip")</f>
        <v>0</v>
      </c>
      <c r="AZ22" s="49">
        <f>SUMIFS('D5'!$W$12:$W$246,'D5'!$B$12:$B$246,$B22,'D5'!$AG$12:$AG$246,AZ$8,'D5'!$AJ$12:$AJ$246,"taip")</f>
        <v>0</v>
      </c>
      <c r="BA22" s="49">
        <f>SUMIFS('D5'!$W$12:$W$246,'D5'!$B$12:$B$246,$B22,'D5'!$AG$12:$AG$246,BA$8,'D5'!$AJ$12:$AJ$246,"taip")</f>
        <v>0</v>
      </c>
      <c r="BB22" s="49">
        <f>SUMIFS('D5'!$W$12:$W$246,'D5'!$B$12:$B$246,$B22,'D5'!$AG$12:$AG$246,BB$8,'D5'!$AJ$12:$AJ$246,"taip")</f>
        <v>0</v>
      </c>
      <c r="BC22" s="49">
        <f>SUMIFS('D5'!$W$12:$W$246,'D5'!$B$12:$B$246,$B22,'D5'!$AG$12:$AG$246,BC$8,'D5'!$AJ$12:$AJ$246,"taip")</f>
        <v>0</v>
      </c>
      <c r="BD22" s="49">
        <f>SUMIFS('D5'!$W$12:$W$246,'D5'!$B$12:$B$246,$B22,'D5'!$AG$12:$AG$246,BD$8,'D5'!$AJ$12:$AJ$246,"taip")</f>
        <v>0</v>
      </c>
      <c r="BE22" s="49">
        <f>SUMIFS('D5'!$W$12:$W$246,'D5'!$B$12:$B$246,$B22,'D5'!$AG$12:$AG$246,BE$8,'D5'!$AJ$12:$AJ$246,"taip")</f>
        <v>0</v>
      </c>
      <c r="BF22" s="49">
        <f>SUMIFS('D5'!$W$12:$W$246,'D5'!$B$12:$B$246,$B22,'D5'!$AG$12:$AG$246,BF$8,'D5'!$AJ$12:$AJ$246,"taip")</f>
        <v>0</v>
      </c>
      <c r="BG22" s="127">
        <f t="shared" si="31"/>
        <v>0</v>
      </c>
      <c r="BH22" s="126">
        <f t="shared" si="32"/>
        <v>0</v>
      </c>
      <c r="BI22" s="126">
        <f t="shared" si="4"/>
        <v>0</v>
      </c>
      <c r="BJ22" s="126">
        <f t="shared" si="5"/>
        <v>0</v>
      </c>
      <c r="BK22" s="126">
        <f t="shared" si="6"/>
        <v>0</v>
      </c>
      <c r="BL22" s="126">
        <f t="shared" si="7"/>
        <v>0</v>
      </c>
      <c r="BM22" s="126">
        <f t="shared" si="8"/>
        <v>0</v>
      </c>
      <c r="BN22" s="126">
        <f t="shared" si="9"/>
        <v>0</v>
      </c>
      <c r="BO22" s="126">
        <f t="shared" si="10"/>
        <v>0</v>
      </c>
      <c r="BP22" s="126">
        <f t="shared" si="11"/>
        <v>0</v>
      </c>
      <c r="BQ22" s="51">
        <f t="shared" si="40"/>
        <v>0</v>
      </c>
      <c r="BR22" s="49">
        <f>COUNTIFS('D5'!$B$12:$B$246,$B22,'D5'!$AH$12:$AH$246,BR$8,'D5'!$AK$12:$AK$246,"taip")</f>
        <v>0</v>
      </c>
      <c r="BS22" s="49">
        <f>COUNTIFS('D5'!$B$12:$B$246,$B22,'D5'!$AH$12:$AH$246,BS$8,'D5'!$AK$12:$AK$246,"taip")</f>
        <v>0</v>
      </c>
      <c r="BT22" s="49">
        <f>COUNTIFS('D5'!$B$12:$B$246,$B22,'D5'!$AH$12:$AH$246,BT$8,'D5'!$AK$12:$AK$246,"taip")</f>
        <v>0</v>
      </c>
      <c r="BU22" s="49">
        <f>COUNTIFS('D5'!$B$12:$B$246,$B22,'D5'!$AH$12:$AH$246,BU$8,'D5'!$AK$12:$AK$246,"taip")</f>
        <v>0</v>
      </c>
      <c r="BV22" s="49">
        <f>COUNTIFS('D5'!$B$12:$B$246,$B22,'D5'!$AH$12:$AH$246,BV$8,'D5'!$AK$12:$AK$246,"taip")</f>
        <v>0</v>
      </c>
      <c r="BW22" s="49">
        <f>COUNTIFS('D5'!$B$12:$B$246,$B22,'D5'!$AH$12:$AH$246,BW$8,'D5'!$AK$12:$AK$246,"taip")</f>
        <v>0</v>
      </c>
      <c r="BX22" s="49">
        <f>COUNTIFS('D5'!$B$12:$B$246,$B22,'D5'!$AH$12:$AH$246,BX$8,'D5'!$AK$12:$AK$246,"taip")</f>
        <v>0</v>
      </c>
      <c r="BY22" s="49">
        <f>COUNTIFS('D5'!$B$12:$B$246,$B22,'D5'!$AH$12:$AH$246,BY$8,'D5'!$AK$12:$AK$246,"taip")</f>
        <v>0</v>
      </c>
      <c r="BZ22" s="49">
        <f>COUNTIFS('D5'!$B$12:$B$246,$B22,'D5'!$AH$12:$AH$246,BZ$8,'D5'!$AK$12:$AK$246,"taip")</f>
        <v>0</v>
      </c>
      <c r="CA22" s="51">
        <f t="shared" si="41"/>
        <v>0</v>
      </c>
      <c r="CB22" s="49">
        <f>SUMIFS('D5'!$W$12:$W$246,'D5'!$B$12:$B$246,$B22,'D5'!$AH$12:$AH$246,CB$8,'D5'!$AK$12:$AK$246,"taip")</f>
        <v>0</v>
      </c>
      <c r="CC22" s="49">
        <f>SUMIFS('D5'!$W$12:$W$246,'D5'!$B$12:$B$246,$B22,'D5'!$AH$12:$AH$246,CC$8,'D5'!$AK$12:$AK$246,"taip")</f>
        <v>0</v>
      </c>
      <c r="CD22" s="49">
        <f>SUMIFS('D5'!$W$12:$W$246,'D5'!$B$12:$B$246,$B22,'D5'!$AH$12:$AH$246,CD$8,'D5'!$AK$12:$AK$246,"taip")</f>
        <v>0</v>
      </c>
      <c r="CE22" s="49">
        <f>SUMIFS('D5'!$W$12:$W$246,'D5'!$B$12:$B$246,$B22,'D5'!$AH$12:$AH$246,CE$8,'D5'!$AK$12:$AK$246,"taip")</f>
        <v>0</v>
      </c>
      <c r="CF22" s="49">
        <f>SUMIFS('D5'!$W$12:$W$246,'D5'!$B$12:$B$246,$B22,'D5'!$AH$12:$AH$246,CF$8,'D5'!$AK$12:$AK$246,"taip")</f>
        <v>0</v>
      </c>
      <c r="CG22" s="49">
        <f>SUMIFS('D5'!$W$12:$W$246,'D5'!$B$12:$B$246,$B22,'D5'!$AH$12:$AH$246,CG$8,'D5'!$AK$12:$AK$246,"taip")</f>
        <v>0</v>
      </c>
      <c r="CH22" s="49">
        <f>SUMIFS('D5'!$W$12:$W$246,'D5'!$B$12:$B$246,$B22,'D5'!$AH$12:$AH$246,CH$8,'D5'!$AK$12:$AK$246,"taip")</f>
        <v>0</v>
      </c>
      <c r="CI22" s="49">
        <f>SUMIFS('D5'!$W$12:$W$246,'D5'!$B$12:$B$246,$B22,'D5'!$AH$12:$AH$246,CI$8,'D5'!$AK$12:$AK$246,"taip")</f>
        <v>0</v>
      </c>
      <c r="CJ22" s="49">
        <f>SUMIFS('D5'!$W$12:$W$246,'D5'!$B$12:$B$246,$B22,'D5'!$AH$12:$AH$246,CJ$8,'D5'!$AK$12:$AK$246,"taip")</f>
        <v>0</v>
      </c>
      <c r="CK22" s="127">
        <f t="shared" si="34"/>
        <v>0</v>
      </c>
      <c r="CL22" s="126">
        <f t="shared" si="35"/>
        <v>0</v>
      </c>
      <c r="CM22" s="126">
        <f t="shared" si="13"/>
        <v>0</v>
      </c>
      <c r="CN22" s="126">
        <f t="shared" si="14"/>
        <v>0</v>
      </c>
      <c r="CO22" s="126">
        <f t="shared" si="15"/>
        <v>0</v>
      </c>
      <c r="CP22" s="126">
        <f t="shared" si="16"/>
        <v>0</v>
      </c>
      <c r="CQ22" s="126">
        <f t="shared" si="17"/>
        <v>0</v>
      </c>
      <c r="CR22" s="126">
        <f t="shared" si="18"/>
        <v>0</v>
      </c>
      <c r="CS22" s="126">
        <f t="shared" si="19"/>
        <v>0</v>
      </c>
      <c r="CT22" s="126">
        <f t="shared" si="20"/>
        <v>0</v>
      </c>
    </row>
    <row r="23" spans="2:98" x14ac:dyDescent="0.25">
      <c r="B23" s="27" t="str">
        <f>'VPS1'!A19</f>
        <v>KELM-LEADER-19.2-SAVA-7.1</v>
      </c>
      <c r="C23" s="28" t="str">
        <f>'VPS1'!B19</f>
        <v>KELM</v>
      </c>
      <c r="D23" s="28">
        <f>'VPS1'!C19</f>
        <v>2</v>
      </c>
      <c r="E23" s="27" t="str">
        <f>'VPS1'!D19</f>
        <v>Parama buitinių ir kitų paslaugų plėtrai kaimo vietovėse</v>
      </c>
      <c r="F23" s="27" t="str">
        <f>'VPS1'!E19</f>
        <v>LEADER-19.2-SAVA-7.1</v>
      </c>
      <c r="G23" s="27" t="str">
        <f>'VPS1'!G19</f>
        <v>EŽŪFKP</v>
      </c>
      <c r="H23" s="79">
        <f>'VPS1'!F19</f>
        <v>771269</v>
      </c>
      <c r="I23" s="51">
        <f t="shared" si="36"/>
        <v>14</v>
      </c>
      <c r="J23" s="49">
        <f>COUNTIFS('D5'!$B$12:$B$246,$B23,'D5'!$AF$12:$AF$246,J$8,'D5'!$AI$12:$AI$246,"taip")</f>
        <v>0</v>
      </c>
      <c r="K23" s="49">
        <f>COUNTIFS('D5'!$B$12:$B$246,$B23,'D5'!$AF$12:$AF$246,K$8,'D5'!$AI$12:$AI$246,"taip")</f>
        <v>0</v>
      </c>
      <c r="L23" s="49">
        <f>COUNTIFS('D5'!$B$12:$B$246,$B23,'D5'!$AF$12:$AF$246,L$8,'D5'!$AI$12:$AI$246,"taip")</f>
        <v>3</v>
      </c>
      <c r="M23" s="49">
        <f>COUNTIFS('D5'!$B$12:$B$246,$B23,'D5'!$AF$12:$AF$246,M$8,'D5'!$AI$12:$AI$246,"taip")</f>
        <v>3</v>
      </c>
      <c r="N23" s="49">
        <f>COUNTIFS('D5'!$B$12:$B$246,$B23,'D5'!$AF$12:$AF$246,N$8,'D5'!$AI$12:$AI$246,"taip")</f>
        <v>4</v>
      </c>
      <c r="O23" s="49">
        <f>COUNTIFS('D5'!$B$12:$B$246,$B23,'D5'!$AF$12:$AF$246,O$8,'D5'!$AI$12:$AI$246,"taip")</f>
        <v>4</v>
      </c>
      <c r="P23" s="49">
        <f>COUNTIFS('D5'!$B$12:$B$246,$B23,'D5'!$AF$12:$AF$246,P$8,'D5'!$AI$12:$AI$246,"taip")</f>
        <v>0</v>
      </c>
      <c r="Q23" s="49">
        <f>COUNTIFS('D5'!$B$12:$B$246,$B23,'D5'!$AF$12:$AF$246,Q$8,'D5'!$AI$12:$AI$246,"taip")</f>
        <v>0</v>
      </c>
      <c r="R23" s="49">
        <f>COUNTIFS('D5'!$B$12:$B$246,$B23,'D5'!$AF$12:$AF$246,R$8,'D5'!$AI$12:$AI$246,"taip")</f>
        <v>0</v>
      </c>
      <c r="S23" s="51">
        <f t="shared" si="37"/>
        <v>771269</v>
      </c>
      <c r="T23" s="49">
        <f>SUMIFS('D5'!$W$12:$W$246,'D5'!$B$12:$B$246,$B23,'D5'!$AF$12:$AF$246,T$8,'D5'!$AI$12:$AI$246,"taip")</f>
        <v>0</v>
      </c>
      <c r="U23" s="49">
        <f>SUMIFS('D5'!$W$12:$W$246,'D5'!$B$12:$B$246,$B23,'D5'!$AF$12:$AF$246,U$8,'D5'!$AI$12:$AI$246,"taip")</f>
        <v>0</v>
      </c>
      <c r="V23" s="49">
        <f>SUMIFS('D5'!$W$12:$W$246,'D5'!$B$12:$B$246,$B23,'D5'!$AF$12:$AF$246,V$8,'D5'!$AI$12:$AI$246,"taip")</f>
        <v>173785</v>
      </c>
      <c r="W23" s="49">
        <f>SUMIFS('D5'!$W$12:$W$246,'D5'!$B$12:$B$246,$B23,'D5'!$AF$12:$AF$246,W$8,'D5'!$AI$12:$AI$246,"taip")</f>
        <v>151212</v>
      </c>
      <c r="X23" s="49">
        <f>SUMIFS('D5'!$W$12:$W$246,'D5'!$B$12:$B$246,$B23,'D5'!$AF$12:$AF$246,X$8,'D5'!$AI$12:$AI$246,"taip")</f>
        <v>221550</v>
      </c>
      <c r="Y23" s="49">
        <f>SUMIFS('D5'!$W$12:$W$246,'D5'!$B$12:$B$246,$B23,'D5'!$AF$12:$AF$246,Y$8,'D5'!$AI$12:$AI$246,"taip")</f>
        <v>224722</v>
      </c>
      <c r="Z23" s="49">
        <f>SUMIFS('D5'!$W$12:$W$246,'D5'!$B$12:$B$246,$B23,'D5'!$AF$12:$AF$246,Z$8,'D5'!$AI$12:$AI$246,"taip")</f>
        <v>0</v>
      </c>
      <c r="AA23" s="49">
        <f>SUMIFS('D5'!$W$12:$W$246,'D5'!$B$12:$B$246,$B23,'D5'!$AF$12:$AF$246,AA$8,'D5'!$AI$12:$AI$246,"taip")</f>
        <v>0</v>
      </c>
      <c r="AB23" s="49">
        <f>SUMIFS('D5'!$W$12:$W$246,'D5'!$B$12:$B$246,$B23,'D5'!$AF$12:$AF$246,AB$8,'D5'!$AI$12:$AI$246,"taip")</f>
        <v>0</v>
      </c>
      <c r="AC23" s="127">
        <f t="shared" si="22"/>
        <v>100</v>
      </c>
      <c r="AD23" s="126">
        <f t="shared" si="23"/>
        <v>0</v>
      </c>
      <c r="AE23" s="126">
        <f t="shared" si="24"/>
        <v>0</v>
      </c>
      <c r="AF23" s="126">
        <f t="shared" si="25"/>
        <v>22.532346042690683</v>
      </c>
      <c r="AG23" s="126">
        <f t="shared" si="26"/>
        <v>19.60561101250018</v>
      </c>
      <c r="AH23" s="126">
        <f t="shared" si="27"/>
        <v>28.725386343804821</v>
      </c>
      <c r="AI23" s="126">
        <f t="shared" si="28"/>
        <v>29.136656601004319</v>
      </c>
      <c r="AJ23" s="126">
        <f t="shared" si="2"/>
        <v>0</v>
      </c>
      <c r="AK23" s="126">
        <f t="shared" si="2"/>
        <v>0</v>
      </c>
      <c r="AL23" s="126">
        <f t="shared" si="29"/>
        <v>0</v>
      </c>
      <c r="AM23" s="51">
        <f t="shared" si="38"/>
        <v>14</v>
      </c>
      <c r="AN23" s="49">
        <f>COUNTIFS('D5'!$B$12:$B$246,$B23,'D5'!$AG$12:$AG$246,AN$8,'D5'!$AJ$12:$AJ$246,"taip")</f>
        <v>0</v>
      </c>
      <c r="AO23" s="49">
        <f>COUNTIFS('D5'!$B$12:$B$246,$B23,'D5'!$AG$12:$AG$246,AO$8,'D5'!$AJ$12:$AJ$246,"taip")</f>
        <v>0</v>
      </c>
      <c r="AP23" s="49">
        <f>COUNTIFS('D5'!$B$12:$B$246,$B23,'D5'!$AG$12:$AG$246,AP$8,'D5'!$AJ$12:$AJ$246,"taip")</f>
        <v>3</v>
      </c>
      <c r="AQ23" s="49">
        <f>COUNTIFS('D5'!$B$12:$B$246,$B23,'D5'!$AG$12:$AG$246,AQ$8,'D5'!$AJ$12:$AJ$246,"taip")</f>
        <v>3</v>
      </c>
      <c r="AR23" s="49">
        <f>COUNTIFS('D5'!$B$12:$B$246,$B23,'D5'!$AG$12:$AG$246,AR$8,'D5'!$AJ$12:$AJ$246,"taip")</f>
        <v>3</v>
      </c>
      <c r="AS23" s="49">
        <f>COUNTIFS('D5'!$B$12:$B$246,$B23,'D5'!$AG$12:$AG$246,AS$8,'D5'!$AJ$12:$AJ$246,"taip")</f>
        <v>5</v>
      </c>
      <c r="AT23" s="49">
        <f>COUNTIFS('D5'!$B$12:$B$246,$B23,'D5'!$AG$12:$AG$246,AT$8,'D5'!$AJ$12:$AJ$246,"taip")</f>
        <v>0</v>
      </c>
      <c r="AU23" s="49">
        <f>COUNTIFS('D5'!$B$12:$B$246,$B23,'D5'!$AG$12:$AG$246,AU$8,'D5'!$AJ$12:$AJ$246,"taip")</f>
        <v>0</v>
      </c>
      <c r="AV23" s="49">
        <f>COUNTIFS('D5'!$B$12:$B$246,$B23,'D5'!$AG$12:$AG$246,AV$8,'D5'!$AJ$12:$AJ$246,"taip")</f>
        <v>0</v>
      </c>
      <c r="AW23" s="51">
        <f t="shared" si="39"/>
        <v>771269</v>
      </c>
      <c r="AX23" s="49">
        <f>SUMIFS('D5'!$W$12:$W$246,'D5'!$B$12:$B$246,$B23,'D5'!$AG$12:$AG$246,AX$8,'D5'!$AJ$12:$AJ$246,"taip")</f>
        <v>0</v>
      </c>
      <c r="AY23" s="49">
        <f>SUMIFS('D5'!$W$12:$W$246,'D5'!$B$12:$B$246,$B23,'D5'!$AG$12:$AG$246,AY$8,'D5'!$AJ$12:$AJ$246,"taip")</f>
        <v>0</v>
      </c>
      <c r="AZ23" s="49">
        <f>SUMIFS('D5'!$W$12:$W$246,'D5'!$B$12:$B$246,$B23,'D5'!$AG$12:$AG$246,AZ$8,'D5'!$AJ$12:$AJ$246,"taip")</f>
        <v>173785</v>
      </c>
      <c r="BA23" s="49">
        <f>SUMIFS('D5'!$W$12:$W$246,'D5'!$B$12:$B$246,$B23,'D5'!$AG$12:$AG$246,BA$8,'D5'!$AJ$12:$AJ$246,"taip")</f>
        <v>151212</v>
      </c>
      <c r="BB23" s="49">
        <f>SUMIFS('D5'!$W$12:$W$246,'D5'!$B$12:$B$246,$B23,'D5'!$AG$12:$AG$246,BB$8,'D5'!$AJ$12:$AJ$246,"taip")</f>
        <v>163023</v>
      </c>
      <c r="BC23" s="49">
        <f>SUMIFS('D5'!$W$12:$W$246,'D5'!$B$12:$B$246,$B23,'D5'!$AG$12:$AG$246,BC$8,'D5'!$AJ$12:$AJ$246,"taip")</f>
        <v>283249</v>
      </c>
      <c r="BD23" s="49">
        <f>SUMIFS('D5'!$W$12:$W$246,'D5'!$B$12:$B$246,$B23,'D5'!$AG$12:$AG$246,BD$8,'D5'!$AJ$12:$AJ$246,"taip")</f>
        <v>0</v>
      </c>
      <c r="BE23" s="49">
        <f>SUMIFS('D5'!$W$12:$W$246,'D5'!$B$12:$B$246,$B23,'D5'!$AG$12:$AG$246,BE$8,'D5'!$AJ$12:$AJ$246,"taip")</f>
        <v>0</v>
      </c>
      <c r="BF23" s="49">
        <f>SUMIFS('D5'!$W$12:$W$246,'D5'!$B$12:$B$246,$B23,'D5'!$AG$12:$AG$246,BF$8,'D5'!$AJ$12:$AJ$246,"taip")</f>
        <v>0</v>
      </c>
      <c r="BG23" s="127">
        <f t="shared" si="31"/>
        <v>100</v>
      </c>
      <c r="BH23" s="126">
        <f t="shared" si="32"/>
        <v>0</v>
      </c>
      <c r="BI23" s="126">
        <f t="shared" si="4"/>
        <v>0</v>
      </c>
      <c r="BJ23" s="126">
        <f t="shared" si="5"/>
        <v>22.532346042690683</v>
      </c>
      <c r="BK23" s="126">
        <f t="shared" si="6"/>
        <v>19.60561101250018</v>
      </c>
      <c r="BL23" s="126">
        <f t="shared" si="7"/>
        <v>21.13698333525657</v>
      </c>
      <c r="BM23" s="126">
        <f t="shared" si="8"/>
        <v>36.725059609552567</v>
      </c>
      <c r="BN23" s="126">
        <f t="shared" si="9"/>
        <v>0</v>
      </c>
      <c r="BO23" s="126">
        <f t="shared" si="10"/>
        <v>0</v>
      </c>
      <c r="BP23" s="126">
        <f t="shared" si="11"/>
        <v>0</v>
      </c>
      <c r="BQ23" s="51">
        <f t="shared" si="40"/>
        <v>14</v>
      </c>
      <c r="BR23" s="49">
        <f>COUNTIFS('D5'!$B$12:$B$246,$B23,'D5'!$AH$12:$AH$246,BR$8,'D5'!$AK$12:$AK$246,"taip")</f>
        <v>0</v>
      </c>
      <c r="BS23" s="49">
        <f>COUNTIFS('D5'!$B$12:$B$246,$B23,'D5'!$AH$12:$AH$246,BS$8,'D5'!$AK$12:$AK$246,"taip")</f>
        <v>0</v>
      </c>
      <c r="BT23" s="49">
        <f>COUNTIFS('D5'!$B$12:$B$246,$B23,'D5'!$AH$12:$AH$246,BT$8,'D5'!$AK$12:$AK$246,"taip")</f>
        <v>0</v>
      </c>
      <c r="BU23" s="49">
        <f>COUNTIFS('D5'!$B$12:$B$246,$B23,'D5'!$AH$12:$AH$246,BU$8,'D5'!$AK$12:$AK$246,"taip")</f>
        <v>2</v>
      </c>
      <c r="BV23" s="49">
        <f>COUNTIFS('D5'!$B$12:$B$246,$B23,'D5'!$AH$12:$AH$246,BV$8,'D5'!$AK$12:$AK$246,"taip")</f>
        <v>2</v>
      </c>
      <c r="BW23" s="49">
        <f>COUNTIFS('D5'!$B$12:$B$246,$B23,'D5'!$AH$12:$AH$246,BW$8,'D5'!$AK$12:$AK$246,"taip")</f>
        <v>7</v>
      </c>
      <c r="BX23" s="49">
        <f>COUNTIFS('D5'!$B$12:$B$246,$B23,'D5'!$AH$12:$AH$246,BX$8,'D5'!$AK$12:$AK$246,"taip")</f>
        <v>1</v>
      </c>
      <c r="BY23" s="49">
        <f>COUNTIFS('D5'!$B$12:$B$246,$B23,'D5'!$AH$12:$AH$246,BY$8,'D5'!$AK$12:$AK$246,"taip")</f>
        <v>2</v>
      </c>
      <c r="BZ23" s="49">
        <f>COUNTIFS('D5'!$B$12:$B$246,$B23,'D5'!$AH$12:$AH$246,BZ$8,'D5'!$AK$12:$AK$246,"taip")</f>
        <v>0</v>
      </c>
      <c r="CA23" s="51">
        <f t="shared" si="41"/>
        <v>771269</v>
      </c>
      <c r="CB23" s="49">
        <f>SUMIFS('D5'!$W$12:$W$246,'D5'!$B$12:$B$246,$B23,'D5'!$AH$12:$AH$246,CB$8,'D5'!$AK$12:$AK$246,"taip")</f>
        <v>0</v>
      </c>
      <c r="CC23" s="49">
        <f>SUMIFS('D5'!$W$12:$W$246,'D5'!$B$12:$B$246,$B23,'D5'!$AH$12:$AH$246,CC$8,'D5'!$AK$12:$AK$246,"taip")</f>
        <v>0</v>
      </c>
      <c r="CD23" s="49">
        <f>SUMIFS('D5'!$W$12:$W$246,'D5'!$B$12:$B$246,$B23,'D5'!$AH$12:$AH$246,CD$8,'D5'!$AK$12:$AK$246,"taip")</f>
        <v>0</v>
      </c>
      <c r="CE23" s="49">
        <f>SUMIFS('D5'!$W$12:$W$246,'D5'!$B$12:$B$246,$B23,'D5'!$AH$12:$AH$246,CE$8,'D5'!$AK$12:$AK$246,"taip")</f>
        <v>103181</v>
      </c>
      <c r="CF23" s="49">
        <f>SUMIFS('D5'!$W$12:$W$246,'D5'!$B$12:$B$246,$B23,'D5'!$AH$12:$AH$246,CF$8,'D5'!$AK$12:$AK$246,"taip")</f>
        <v>104961</v>
      </c>
      <c r="CG23" s="49">
        <f>SUMIFS('D5'!$W$12:$W$246,'D5'!$B$12:$B$246,$B23,'D5'!$AH$12:$AH$246,CG$8,'D5'!$AK$12:$AK$246,"taip")</f>
        <v>390871</v>
      </c>
      <c r="CH23" s="49">
        <f>SUMIFS('D5'!$W$12:$W$246,'D5'!$B$12:$B$246,$B23,'D5'!$AH$12:$AH$246,CH$8,'D5'!$AK$12:$AK$246,"taip")</f>
        <v>55875</v>
      </c>
      <c r="CI23" s="49">
        <f>SUMIFS('D5'!$W$12:$W$246,'D5'!$B$12:$B$246,$B23,'D5'!$AH$12:$AH$246,CI$8,'D5'!$AK$12:$AK$246,"taip")</f>
        <v>116381</v>
      </c>
      <c r="CJ23" s="49">
        <f>SUMIFS('D5'!$W$12:$W$246,'D5'!$B$12:$B$246,$B23,'D5'!$AH$12:$AH$246,CJ$8,'D5'!$AK$12:$AK$246,"taip")</f>
        <v>0</v>
      </c>
      <c r="CK23" s="127">
        <f t="shared" si="34"/>
        <v>100</v>
      </c>
      <c r="CL23" s="126">
        <f t="shared" si="35"/>
        <v>0</v>
      </c>
      <c r="CM23" s="126">
        <f t="shared" si="13"/>
        <v>0</v>
      </c>
      <c r="CN23" s="126">
        <f t="shared" si="14"/>
        <v>0</v>
      </c>
      <c r="CO23" s="126">
        <f t="shared" si="15"/>
        <v>13.378082095870573</v>
      </c>
      <c r="CP23" s="126">
        <f t="shared" si="16"/>
        <v>13.608870575635738</v>
      </c>
      <c r="CQ23" s="126">
        <f t="shared" si="17"/>
        <v>50.678945996792301</v>
      </c>
      <c r="CR23" s="126">
        <f t="shared" si="18"/>
        <v>7.2445541049880129</v>
      </c>
      <c r="CS23" s="126">
        <f t="shared" si="19"/>
        <v>15.089547226713377</v>
      </c>
      <c r="CT23" s="126">
        <f t="shared" si="20"/>
        <v>0</v>
      </c>
    </row>
    <row r="24" spans="2:98" x14ac:dyDescent="0.25">
      <c r="B24" s="27" t="str">
        <f>'VPS1'!A20</f>
        <v>KELM-LEADER-19.2-SAVA-7.2</v>
      </c>
      <c r="C24" s="28" t="str">
        <f>'VPS1'!B20</f>
        <v>KELM</v>
      </c>
      <c r="D24" s="28">
        <f>'VPS1'!C20</f>
        <v>2</v>
      </c>
      <c r="E24" s="27" t="str">
        <f>'VPS1'!D20</f>
        <v>Parama maisto tiekimo grandinės organizavimui ir žemės ūkio perdirbimui</v>
      </c>
      <c r="F24" s="27" t="str">
        <f>'VPS1'!E20</f>
        <v>LEADER-19.2-SAVA-7.2</v>
      </c>
      <c r="G24" s="27" t="str">
        <f>'VPS1'!G20</f>
        <v>EŽŪFKP</v>
      </c>
      <c r="H24" s="79">
        <f>'VPS1'!F20</f>
        <v>113832</v>
      </c>
      <c r="I24" s="51">
        <f t="shared" si="36"/>
        <v>2</v>
      </c>
      <c r="J24" s="49">
        <f>COUNTIFS('D5'!$B$12:$B$246,$B24,'D5'!$AF$12:$AF$246,J$8,'D5'!$AI$12:$AI$246,"taip")</f>
        <v>0</v>
      </c>
      <c r="K24" s="49">
        <f>COUNTIFS('D5'!$B$12:$B$246,$B24,'D5'!$AF$12:$AF$246,K$8,'D5'!$AI$12:$AI$246,"taip")</f>
        <v>0</v>
      </c>
      <c r="L24" s="49">
        <f>COUNTIFS('D5'!$B$12:$B$246,$B24,'D5'!$AF$12:$AF$246,L$8,'D5'!$AI$12:$AI$246,"taip")</f>
        <v>0</v>
      </c>
      <c r="M24" s="49">
        <f>COUNTIFS('D5'!$B$12:$B$246,$B24,'D5'!$AF$12:$AF$246,M$8,'D5'!$AI$12:$AI$246,"taip")</f>
        <v>0</v>
      </c>
      <c r="N24" s="49">
        <f>COUNTIFS('D5'!$B$12:$B$246,$B24,'D5'!$AF$12:$AF$246,N$8,'D5'!$AI$12:$AI$246,"taip")</f>
        <v>2</v>
      </c>
      <c r="O24" s="49">
        <f>COUNTIFS('D5'!$B$12:$B$246,$B24,'D5'!$AF$12:$AF$246,O$8,'D5'!$AI$12:$AI$246,"taip")</f>
        <v>0</v>
      </c>
      <c r="P24" s="49">
        <f>COUNTIFS('D5'!$B$12:$B$246,$B24,'D5'!$AF$12:$AF$246,P$8,'D5'!$AI$12:$AI$246,"taip")</f>
        <v>0</v>
      </c>
      <c r="Q24" s="49">
        <f>COUNTIFS('D5'!$B$12:$B$246,$B24,'D5'!$AF$12:$AF$246,Q$8,'D5'!$AI$12:$AI$246,"taip")</f>
        <v>0</v>
      </c>
      <c r="R24" s="49">
        <f>COUNTIFS('D5'!$B$12:$B$246,$B24,'D5'!$AF$12:$AF$246,R$8,'D5'!$AI$12:$AI$246,"taip")</f>
        <v>0</v>
      </c>
      <c r="S24" s="51">
        <f t="shared" si="37"/>
        <v>113832</v>
      </c>
      <c r="T24" s="49">
        <f>SUMIFS('D5'!$W$12:$W$246,'D5'!$B$12:$B$246,$B24,'D5'!$AF$12:$AF$246,T$8,'D5'!$AI$12:$AI$246,"taip")</f>
        <v>0</v>
      </c>
      <c r="U24" s="49">
        <f>SUMIFS('D5'!$W$12:$W$246,'D5'!$B$12:$B$246,$B24,'D5'!$AF$12:$AF$246,U$8,'D5'!$AI$12:$AI$246,"taip")</f>
        <v>0</v>
      </c>
      <c r="V24" s="49">
        <f>SUMIFS('D5'!$W$12:$W$246,'D5'!$B$12:$B$246,$B24,'D5'!$AF$12:$AF$246,V$8,'D5'!$AI$12:$AI$246,"taip")</f>
        <v>0</v>
      </c>
      <c r="W24" s="49">
        <f>SUMIFS('D5'!$W$12:$W$246,'D5'!$B$12:$B$246,$B24,'D5'!$AF$12:$AF$246,W$8,'D5'!$AI$12:$AI$246,"taip")</f>
        <v>0</v>
      </c>
      <c r="X24" s="49">
        <f>SUMIFS('D5'!$W$12:$W$246,'D5'!$B$12:$B$246,$B24,'D5'!$AF$12:$AF$246,X$8,'D5'!$AI$12:$AI$246,"taip")</f>
        <v>113832</v>
      </c>
      <c r="Y24" s="49">
        <f>SUMIFS('D5'!$W$12:$W$246,'D5'!$B$12:$B$246,$B24,'D5'!$AF$12:$AF$246,Y$8,'D5'!$AI$12:$AI$246,"taip")</f>
        <v>0</v>
      </c>
      <c r="Z24" s="49">
        <f>SUMIFS('D5'!$W$12:$W$246,'D5'!$B$12:$B$246,$B24,'D5'!$AF$12:$AF$246,Z$8,'D5'!$AI$12:$AI$246,"taip")</f>
        <v>0</v>
      </c>
      <c r="AA24" s="49">
        <f>SUMIFS('D5'!$W$12:$W$246,'D5'!$B$12:$B$246,$B24,'D5'!$AF$12:$AF$246,AA$8,'D5'!$AI$12:$AI$246,"taip")</f>
        <v>0</v>
      </c>
      <c r="AB24" s="49">
        <f>SUMIFS('D5'!$W$12:$W$246,'D5'!$B$12:$B$246,$B24,'D5'!$AF$12:$AF$246,AB$8,'D5'!$AI$12:$AI$246,"taip")</f>
        <v>0</v>
      </c>
      <c r="AC24" s="127">
        <f t="shared" si="22"/>
        <v>100</v>
      </c>
      <c r="AD24" s="126">
        <f t="shared" si="23"/>
        <v>0</v>
      </c>
      <c r="AE24" s="126">
        <f t="shared" si="24"/>
        <v>0</v>
      </c>
      <c r="AF24" s="126">
        <f t="shared" si="25"/>
        <v>0</v>
      </c>
      <c r="AG24" s="126">
        <f t="shared" si="26"/>
        <v>0</v>
      </c>
      <c r="AH24" s="126">
        <f t="shared" si="27"/>
        <v>100</v>
      </c>
      <c r="AI24" s="126">
        <f t="shared" si="28"/>
        <v>0</v>
      </c>
      <c r="AJ24" s="126">
        <f t="shared" si="2"/>
        <v>0</v>
      </c>
      <c r="AK24" s="126">
        <f t="shared" si="2"/>
        <v>0</v>
      </c>
      <c r="AL24" s="126">
        <f t="shared" si="29"/>
        <v>0</v>
      </c>
      <c r="AM24" s="51">
        <f t="shared" si="38"/>
        <v>2</v>
      </c>
      <c r="AN24" s="49">
        <f>COUNTIFS('D5'!$B$12:$B$246,$B24,'D5'!$AG$12:$AG$246,AN$8,'D5'!$AJ$12:$AJ$246,"taip")</f>
        <v>0</v>
      </c>
      <c r="AO24" s="49">
        <f>COUNTIFS('D5'!$B$12:$B$246,$B24,'D5'!$AG$12:$AG$246,AO$8,'D5'!$AJ$12:$AJ$246,"taip")</f>
        <v>0</v>
      </c>
      <c r="AP24" s="49">
        <f>COUNTIFS('D5'!$B$12:$B$246,$B24,'D5'!$AG$12:$AG$246,AP$8,'D5'!$AJ$12:$AJ$246,"taip")</f>
        <v>0</v>
      </c>
      <c r="AQ24" s="49">
        <f>COUNTIFS('D5'!$B$12:$B$246,$B24,'D5'!$AG$12:$AG$246,AQ$8,'D5'!$AJ$12:$AJ$246,"taip")</f>
        <v>0</v>
      </c>
      <c r="AR24" s="49">
        <f>COUNTIFS('D5'!$B$12:$B$246,$B24,'D5'!$AG$12:$AG$246,AR$8,'D5'!$AJ$12:$AJ$246,"taip")</f>
        <v>2</v>
      </c>
      <c r="AS24" s="49">
        <f>COUNTIFS('D5'!$B$12:$B$246,$B24,'D5'!$AG$12:$AG$246,AS$8,'D5'!$AJ$12:$AJ$246,"taip")</f>
        <v>0</v>
      </c>
      <c r="AT24" s="49">
        <f>COUNTIFS('D5'!$B$12:$B$246,$B24,'D5'!$AG$12:$AG$246,AT$8,'D5'!$AJ$12:$AJ$246,"taip")</f>
        <v>0</v>
      </c>
      <c r="AU24" s="49">
        <f>COUNTIFS('D5'!$B$12:$B$246,$B24,'D5'!$AG$12:$AG$246,AU$8,'D5'!$AJ$12:$AJ$246,"taip")</f>
        <v>0</v>
      </c>
      <c r="AV24" s="49">
        <f>COUNTIFS('D5'!$B$12:$B$246,$B24,'D5'!$AG$12:$AG$246,AV$8,'D5'!$AJ$12:$AJ$246,"taip")</f>
        <v>0</v>
      </c>
      <c r="AW24" s="51">
        <f t="shared" si="39"/>
        <v>113832</v>
      </c>
      <c r="AX24" s="49">
        <f>SUMIFS('D5'!$W$12:$W$246,'D5'!$B$12:$B$246,$B24,'D5'!$AG$12:$AG$246,AX$8,'D5'!$AJ$12:$AJ$246,"taip")</f>
        <v>0</v>
      </c>
      <c r="AY24" s="49">
        <f>SUMIFS('D5'!$W$12:$W$246,'D5'!$B$12:$B$246,$B24,'D5'!$AG$12:$AG$246,AY$8,'D5'!$AJ$12:$AJ$246,"taip")</f>
        <v>0</v>
      </c>
      <c r="AZ24" s="49">
        <f>SUMIFS('D5'!$W$12:$W$246,'D5'!$B$12:$B$246,$B24,'D5'!$AG$12:$AG$246,AZ$8,'D5'!$AJ$12:$AJ$246,"taip")</f>
        <v>0</v>
      </c>
      <c r="BA24" s="49">
        <f>SUMIFS('D5'!$W$12:$W$246,'D5'!$B$12:$B$246,$B24,'D5'!$AG$12:$AG$246,BA$8,'D5'!$AJ$12:$AJ$246,"taip")</f>
        <v>0</v>
      </c>
      <c r="BB24" s="49">
        <f>SUMIFS('D5'!$W$12:$W$246,'D5'!$B$12:$B$246,$B24,'D5'!$AG$12:$AG$246,BB$8,'D5'!$AJ$12:$AJ$246,"taip")</f>
        <v>113832</v>
      </c>
      <c r="BC24" s="49">
        <f>SUMIFS('D5'!$W$12:$W$246,'D5'!$B$12:$B$246,$B24,'D5'!$AG$12:$AG$246,BC$8,'D5'!$AJ$12:$AJ$246,"taip")</f>
        <v>0</v>
      </c>
      <c r="BD24" s="49">
        <f>SUMIFS('D5'!$W$12:$W$246,'D5'!$B$12:$B$246,$B24,'D5'!$AG$12:$AG$246,BD$8,'D5'!$AJ$12:$AJ$246,"taip")</f>
        <v>0</v>
      </c>
      <c r="BE24" s="49">
        <f>SUMIFS('D5'!$W$12:$W$246,'D5'!$B$12:$B$246,$B24,'D5'!$AG$12:$AG$246,BE$8,'D5'!$AJ$12:$AJ$246,"taip")</f>
        <v>0</v>
      </c>
      <c r="BF24" s="49">
        <f>SUMIFS('D5'!$W$12:$W$246,'D5'!$B$12:$B$246,$B24,'D5'!$AG$12:$AG$246,BF$8,'D5'!$AJ$12:$AJ$246,"taip")</f>
        <v>0</v>
      </c>
      <c r="BG24" s="127">
        <f t="shared" si="31"/>
        <v>100</v>
      </c>
      <c r="BH24" s="126">
        <f t="shared" si="32"/>
        <v>0</v>
      </c>
      <c r="BI24" s="126">
        <f t="shared" si="4"/>
        <v>0</v>
      </c>
      <c r="BJ24" s="126">
        <f t="shared" si="5"/>
        <v>0</v>
      </c>
      <c r="BK24" s="126">
        <f t="shared" si="6"/>
        <v>0</v>
      </c>
      <c r="BL24" s="126">
        <f t="shared" si="7"/>
        <v>100</v>
      </c>
      <c r="BM24" s="126">
        <f t="shared" si="8"/>
        <v>0</v>
      </c>
      <c r="BN24" s="126">
        <f t="shared" si="9"/>
        <v>0</v>
      </c>
      <c r="BO24" s="126">
        <f t="shared" si="10"/>
        <v>0</v>
      </c>
      <c r="BP24" s="126">
        <f t="shared" si="11"/>
        <v>0</v>
      </c>
      <c r="BQ24" s="51">
        <f t="shared" si="40"/>
        <v>2</v>
      </c>
      <c r="BR24" s="49">
        <f>COUNTIFS('D5'!$B$12:$B$246,$B24,'D5'!$AH$12:$AH$246,BR$8,'D5'!$AK$12:$AK$246,"taip")</f>
        <v>0</v>
      </c>
      <c r="BS24" s="49">
        <f>COUNTIFS('D5'!$B$12:$B$246,$B24,'D5'!$AH$12:$AH$246,BS$8,'D5'!$AK$12:$AK$246,"taip")</f>
        <v>0</v>
      </c>
      <c r="BT24" s="49">
        <f>COUNTIFS('D5'!$B$12:$B$246,$B24,'D5'!$AH$12:$AH$246,BT$8,'D5'!$AK$12:$AK$246,"taip")</f>
        <v>0</v>
      </c>
      <c r="BU24" s="49">
        <f>COUNTIFS('D5'!$B$12:$B$246,$B24,'D5'!$AH$12:$AH$246,BU$8,'D5'!$AK$12:$AK$246,"taip")</f>
        <v>0</v>
      </c>
      <c r="BV24" s="49">
        <f>COUNTIFS('D5'!$B$12:$B$246,$B24,'D5'!$AH$12:$AH$246,BV$8,'D5'!$AK$12:$AK$246,"taip")</f>
        <v>1</v>
      </c>
      <c r="BW24" s="49">
        <f>COUNTIFS('D5'!$B$12:$B$246,$B24,'D5'!$AH$12:$AH$246,BW$8,'D5'!$AK$12:$AK$246,"taip")</f>
        <v>0</v>
      </c>
      <c r="BX24" s="49">
        <f>COUNTIFS('D5'!$B$12:$B$246,$B24,'D5'!$AH$12:$AH$246,BX$8,'D5'!$AK$12:$AK$246,"taip")</f>
        <v>0</v>
      </c>
      <c r="BY24" s="49">
        <f>COUNTIFS('D5'!$B$12:$B$246,$B24,'D5'!$AH$12:$AH$246,BY$8,'D5'!$AK$12:$AK$246,"taip")</f>
        <v>1</v>
      </c>
      <c r="BZ24" s="49">
        <f>COUNTIFS('D5'!$B$12:$B$246,$B24,'D5'!$AH$12:$AH$246,BZ$8,'D5'!$AK$12:$AK$246,"taip")</f>
        <v>0</v>
      </c>
      <c r="CA24" s="51">
        <f t="shared" si="41"/>
        <v>113832</v>
      </c>
      <c r="CB24" s="49">
        <f>SUMIFS('D5'!$W$12:$W$246,'D5'!$B$12:$B$246,$B24,'D5'!$AH$12:$AH$246,CB$8,'D5'!$AK$12:$AK$246,"taip")</f>
        <v>0</v>
      </c>
      <c r="CC24" s="49">
        <f>SUMIFS('D5'!$W$12:$W$246,'D5'!$B$12:$B$246,$B24,'D5'!$AH$12:$AH$246,CC$8,'D5'!$AK$12:$AK$246,"taip")</f>
        <v>0</v>
      </c>
      <c r="CD24" s="49">
        <f>SUMIFS('D5'!$W$12:$W$246,'D5'!$B$12:$B$246,$B24,'D5'!$AH$12:$AH$246,CD$8,'D5'!$AK$12:$AK$246,"taip")</f>
        <v>0</v>
      </c>
      <c r="CE24" s="49">
        <f>SUMIFS('D5'!$W$12:$W$246,'D5'!$B$12:$B$246,$B24,'D5'!$AH$12:$AH$246,CE$8,'D5'!$AK$12:$AK$246,"taip")</f>
        <v>0</v>
      </c>
      <c r="CF24" s="49">
        <f>SUMIFS('D5'!$W$12:$W$246,'D5'!$B$12:$B$246,$B24,'D5'!$AH$12:$AH$246,CF$8,'D5'!$AK$12:$AK$246,"taip")</f>
        <v>55305</v>
      </c>
      <c r="CG24" s="49">
        <f>SUMIFS('D5'!$W$12:$W$246,'D5'!$B$12:$B$246,$B24,'D5'!$AH$12:$AH$246,CG$8,'D5'!$AK$12:$AK$246,"taip")</f>
        <v>0</v>
      </c>
      <c r="CH24" s="49">
        <f>SUMIFS('D5'!$W$12:$W$246,'D5'!$B$12:$B$246,$B24,'D5'!$AH$12:$AH$246,CH$8,'D5'!$AK$12:$AK$246,"taip")</f>
        <v>0</v>
      </c>
      <c r="CI24" s="49">
        <f>SUMIFS('D5'!$W$12:$W$246,'D5'!$B$12:$B$246,$B24,'D5'!$AH$12:$AH$246,CI$8,'D5'!$AK$12:$AK$246,"taip")</f>
        <v>58527</v>
      </c>
      <c r="CJ24" s="49">
        <f>SUMIFS('D5'!$W$12:$W$246,'D5'!$B$12:$B$246,$B24,'D5'!$AH$12:$AH$246,CJ$8,'D5'!$AK$12:$AK$246,"taip")</f>
        <v>0</v>
      </c>
      <c r="CK24" s="127">
        <f t="shared" si="34"/>
        <v>100</v>
      </c>
      <c r="CL24" s="126">
        <f t="shared" si="35"/>
        <v>0</v>
      </c>
      <c r="CM24" s="126">
        <f t="shared" si="13"/>
        <v>0</v>
      </c>
      <c r="CN24" s="126">
        <f t="shared" si="14"/>
        <v>0</v>
      </c>
      <c r="CO24" s="126">
        <f t="shared" si="15"/>
        <v>0</v>
      </c>
      <c r="CP24" s="126">
        <f t="shared" si="16"/>
        <v>48.584756483238458</v>
      </c>
      <c r="CQ24" s="126">
        <f t="shared" si="17"/>
        <v>0</v>
      </c>
      <c r="CR24" s="126">
        <f t="shared" si="18"/>
        <v>0</v>
      </c>
      <c r="CS24" s="126">
        <f t="shared" si="19"/>
        <v>51.415243516761542</v>
      </c>
      <c r="CT24" s="126">
        <f t="shared" si="20"/>
        <v>0</v>
      </c>
    </row>
    <row r="25" spans="2:98" x14ac:dyDescent="0.25">
      <c r="B25" s="27" t="str">
        <f>'VPS1'!A21</f>
        <v>KELM-LEADER-19.2-SAVA-8</v>
      </c>
      <c r="C25" s="28" t="str">
        <f>'VPS1'!B21</f>
        <v>KELM</v>
      </c>
      <c r="D25" s="28">
        <f>'VPS1'!C21</f>
        <v>1</v>
      </c>
      <c r="E25" s="27" t="str">
        <f>'VPS1'!D21</f>
        <v>Kaimo tradicijų puoselėjimas, mokomųjų, švietėjiškų veiklų rėmimas</v>
      </c>
      <c r="F25" s="27" t="str">
        <f>'VPS1'!E21</f>
        <v>LEADER-19.2-SAVA-8</v>
      </c>
      <c r="G25" s="27">
        <f>'VPS1'!G21</f>
        <v>0</v>
      </c>
      <c r="H25" s="79">
        <f>'VPS1'!F21</f>
        <v>0</v>
      </c>
      <c r="I25" s="51">
        <f t="shared" si="36"/>
        <v>0</v>
      </c>
      <c r="J25" s="49">
        <f>COUNTIFS('D5'!$B$12:$B$246,$B25,'D5'!$AF$12:$AF$246,J$8,'D5'!$AI$12:$AI$246,"taip")</f>
        <v>0</v>
      </c>
      <c r="K25" s="49">
        <f>COUNTIFS('D5'!$B$12:$B$246,$B25,'D5'!$AF$12:$AF$246,K$8,'D5'!$AI$12:$AI$246,"taip")</f>
        <v>0</v>
      </c>
      <c r="L25" s="49">
        <f>COUNTIFS('D5'!$B$12:$B$246,$B25,'D5'!$AF$12:$AF$246,L$8,'D5'!$AI$12:$AI$246,"taip")</f>
        <v>0</v>
      </c>
      <c r="M25" s="49">
        <f>COUNTIFS('D5'!$B$12:$B$246,$B25,'D5'!$AF$12:$AF$246,M$8,'D5'!$AI$12:$AI$246,"taip")</f>
        <v>0</v>
      </c>
      <c r="N25" s="49">
        <f>COUNTIFS('D5'!$B$12:$B$246,$B25,'D5'!$AF$12:$AF$246,N$8,'D5'!$AI$12:$AI$246,"taip")</f>
        <v>0</v>
      </c>
      <c r="O25" s="49">
        <f>COUNTIFS('D5'!$B$12:$B$246,$B25,'D5'!$AF$12:$AF$246,O$8,'D5'!$AI$12:$AI$246,"taip")</f>
        <v>0</v>
      </c>
      <c r="P25" s="49">
        <f>COUNTIFS('D5'!$B$12:$B$246,$B25,'D5'!$AF$12:$AF$246,P$8,'D5'!$AI$12:$AI$246,"taip")</f>
        <v>0</v>
      </c>
      <c r="Q25" s="49">
        <f>COUNTIFS('D5'!$B$12:$B$246,$B25,'D5'!$AF$12:$AF$246,Q$8,'D5'!$AI$12:$AI$246,"taip")</f>
        <v>0</v>
      </c>
      <c r="R25" s="49">
        <f>COUNTIFS('D5'!$B$12:$B$246,$B25,'D5'!$AF$12:$AF$246,R$8,'D5'!$AI$12:$AI$246,"taip")</f>
        <v>0</v>
      </c>
      <c r="S25" s="51">
        <f t="shared" si="37"/>
        <v>0</v>
      </c>
      <c r="T25" s="49">
        <f>SUMIFS('D5'!$W$12:$W$246,'D5'!$B$12:$B$246,$B25,'D5'!$AF$12:$AF$246,T$8,'D5'!$AI$12:$AI$246,"taip")</f>
        <v>0</v>
      </c>
      <c r="U25" s="49">
        <f>SUMIFS('D5'!$W$12:$W$246,'D5'!$B$12:$B$246,$B25,'D5'!$AF$12:$AF$246,U$8,'D5'!$AI$12:$AI$246,"taip")</f>
        <v>0</v>
      </c>
      <c r="V25" s="49">
        <f>SUMIFS('D5'!$W$12:$W$246,'D5'!$B$12:$B$246,$B25,'D5'!$AF$12:$AF$246,V$8,'D5'!$AI$12:$AI$246,"taip")</f>
        <v>0</v>
      </c>
      <c r="W25" s="49">
        <f>SUMIFS('D5'!$W$12:$W$246,'D5'!$B$12:$B$246,$B25,'D5'!$AF$12:$AF$246,W$8,'D5'!$AI$12:$AI$246,"taip")</f>
        <v>0</v>
      </c>
      <c r="X25" s="49">
        <f>SUMIFS('D5'!$W$12:$W$246,'D5'!$B$12:$B$246,$B25,'D5'!$AF$12:$AF$246,X$8,'D5'!$AI$12:$AI$246,"taip")</f>
        <v>0</v>
      </c>
      <c r="Y25" s="49">
        <f>SUMIFS('D5'!$W$12:$W$246,'D5'!$B$12:$B$246,$B25,'D5'!$AF$12:$AF$246,Y$8,'D5'!$AI$12:$AI$246,"taip")</f>
        <v>0</v>
      </c>
      <c r="Z25" s="49">
        <f>SUMIFS('D5'!$W$12:$W$246,'D5'!$B$12:$B$246,$B25,'D5'!$AF$12:$AF$246,Z$8,'D5'!$AI$12:$AI$246,"taip")</f>
        <v>0</v>
      </c>
      <c r="AA25" s="49">
        <f>SUMIFS('D5'!$W$12:$W$246,'D5'!$B$12:$B$246,$B25,'D5'!$AF$12:$AF$246,AA$8,'D5'!$AI$12:$AI$246,"taip")</f>
        <v>0</v>
      </c>
      <c r="AB25" s="49">
        <f>SUMIFS('D5'!$W$12:$W$246,'D5'!$B$12:$B$246,$B25,'D5'!$AF$12:$AF$246,AB$8,'D5'!$AI$12:$AI$246,"taip")</f>
        <v>0</v>
      </c>
      <c r="AC25" s="127">
        <f t="shared" si="22"/>
        <v>0</v>
      </c>
      <c r="AD25" s="126">
        <f t="shared" si="23"/>
        <v>0</v>
      </c>
      <c r="AE25" s="126">
        <f t="shared" si="24"/>
        <v>0</v>
      </c>
      <c r="AF25" s="126">
        <f t="shared" si="25"/>
        <v>0</v>
      </c>
      <c r="AG25" s="126">
        <f t="shared" si="26"/>
        <v>0</v>
      </c>
      <c r="AH25" s="126">
        <f t="shared" si="27"/>
        <v>0</v>
      </c>
      <c r="AI25" s="126">
        <f t="shared" si="28"/>
        <v>0</v>
      </c>
      <c r="AJ25" s="126">
        <f t="shared" si="2"/>
        <v>0</v>
      </c>
      <c r="AK25" s="126">
        <f t="shared" si="2"/>
        <v>0</v>
      </c>
      <c r="AL25" s="126">
        <f t="shared" si="29"/>
        <v>0</v>
      </c>
      <c r="AM25" s="51">
        <f t="shared" si="38"/>
        <v>0</v>
      </c>
      <c r="AN25" s="49">
        <f>COUNTIFS('D5'!$B$12:$B$246,$B25,'D5'!$AG$12:$AG$246,AN$8,'D5'!$AJ$12:$AJ$246,"taip")</f>
        <v>0</v>
      </c>
      <c r="AO25" s="49">
        <f>COUNTIFS('D5'!$B$12:$B$246,$B25,'D5'!$AG$12:$AG$246,AO$8,'D5'!$AJ$12:$AJ$246,"taip")</f>
        <v>0</v>
      </c>
      <c r="AP25" s="49">
        <f>COUNTIFS('D5'!$B$12:$B$246,$B25,'D5'!$AG$12:$AG$246,AP$8,'D5'!$AJ$12:$AJ$246,"taip")</f>
        <v>0</v>
      </c>
      <c r="AQ25" s="49">
        <f>COUNTIFS('D5'!$B$12:$B$246,$B25,'D5'!$AG$12:$AG$246,AQ$8,'D5'!$AJ$12:$AJ$246,"taip")</f>
        <v>0</v>
      </c>
      <c r="AR25" s="49">
        <f>COUNTIFS('D5'!$B$12:$B$246,$B25,'D5'!$AG$12:$AG$246,AR$8,'D5'!$AJ$12:$AJ$246,"taip")</f>
        <v>0</v>
      </c>
      <c r="AS25" s="49">
        <f>COUNTIFS('D5'!$B$12:$B$246,$B25,'D5'!$AG$12:$AG$246,AS$8,'D5'!$AJ$12:$AJ$246,"taip")</f>
        <v>0</v>
      </c>
      <c r="AT25" s="49">
        <f>COUNTIFS('D5'!$B$12:$B$246,$B25,'D5'!$AG$12:$AG$246,AT$8,'D5'!$AJ$12:$AJ$246,"taip")</f>
        <v>0</v>
      </c>
      <c r="AU25" s="49">
        <f>COUNTIFS('D5'!$B$12:$B$246,$B25,'D5'!$AG$12:$AG$246,AU$8,'D5'!$AJ$12:$AJ$246,"taip")</f>
        <v>0</v>
      </c>
      <c r="AV25" s="49">
        <f>COUNTIFS('D5'!$B$12:$B$246,$B25,'D5'!$AG$12:$AG$246,AV$8,'D5'!$AJ$12:$AJ$246,"taip")</f>
        <v>0</v>
      </c>
      <c r="AW25" s="51">
        <f t="shared" si="39"/>
        <v>0</v>
      </c>
      <c r="AX25" s="49">
        <f>SUMIFS('D5'!$W$12:$W$246,'D5'!$B$12:$B$246,$B25,'D5'!$AG$12:$AG$246,AX$8,'D5'!$AJ$12:$AJ$246,"taip")</f>
        <v>0</v>
      </c>
      <c r="AY25" s="49">
        <f>SUMIFS('D5'!$W$12:$W$246,'D5'!$B$12:$B$246,$B25,'D5'!$AG$12:$AG$246,AY$8,'D5'!$AJ$12:$AJ$246,"taip")</f>
        <v>0</v>
      </c>
      <c r="AZ25" s="49">
        <f>SUMIFS('D5'!$W$12:$W$246,'D5'!$B$12:$B$246,$B25,'D5'!$AG$12:$AG$246,AZ$8,'D5'!$AJ$12:$AJ$246,"taip")</f>
        <v>0</v>
      </c>
      <c r="BA25" s="49">
        <f>SUMIFS('D5'!$W$12:$W$246,'D5'!$B$12:$B$246,$B25,'D5'!$AG$12:$AG$246,BA$8,'D5'!$AJ$12:$AJ$246,"taip")</f>
        <v>0</v>
      </c>
      <c r="BB25" s="49">
        <f>SUMIFS('D5'!$W$12:$W$246,'D5'!$B$12:$B$246,$B25,'D5'!$AG$12:$AG$246,BB$8,'D5'!$AJ$12:$AJ$246,"taip")</f>
        <v>0</v>
      </c>
      <c r="BC25" s="49">
        <f>SUMIFS('D5'!$W$12:$W$246,'D5'!$B$12:$B$246,$B25,'D5'!$AG$12:$AG$246,BC$8,'D5'!$AJ$12:$AJ$246,"taip")</f>
        <v>0</v>
      </c>
      <c r="BD25" s="49">
        <f>SUMIFS('D5'!$W$12:$W$246,'D5'!$B$12:$B$246,$B25,'D5'!$AG$12:$AG$246,BD$8,'D5'!$AJ$12:$AJ$246,"taip")</f>
        <v>0</v>
      </c>
      <c r="BE25" s="49">
        <f>SUMIFS('D5'!$W$12:$W$246,'D5'!$B$12:$B$246,$B25,'D5'!$AG$12:$AG$246,BE$8,'D5'!$AJ$12:$AJ$246,"taip")</f>
        <v>0</v>
      </c>
      <c r="BF25" s="49">
        <f>SUMIFS('D5'!$W$12:$W$246,'D5'!$B$12:$B$246,$B25,'D5'!$AG$12:$AG$246,BF$8,'D5'!$AJ$12:$AJ$246,"taip")</f>
        <v>0</v>
      </c>
      <c r="BG25" s="127">
        <f t="shared" si="31"/>
        <v>0</v>
      </c>
      <c r="BH25" s="126">
        <f t="shared" si="32"/>
        <v>0</v>
      </c>
      <c r="BI25" s="126">
        <f t="shared" si="4"/>
        <v>0</v>
      </c>
      <c r="BJ25" s="126">
        <f t="shared" si="5"/>
        <v>0</v>
      </c>
      <c r="BK25" s="126">
        <f t="shared" si="6"/>
        <v>0</v>
      </c>
      <c r="BL25" s="126">
        <f t="shared" si="7"/>
        <v>0</v>
      </c>
      <c r="BM25" s="126">
        <f t="shared" si="8"/>
        <v>0</v>
      </c>
      <c r="BN25" s="126">
        <f t="shared" si="9"/>
        <v>0</v>
      </c>
      <c r="BO25" s="126">
        <f t="shared" si="10"/>
        <v>0</v>
      </c>
      <c r="BP25" s="126">
        <f t="shared" si="11"/>
        <v>0</v>
      </c>
      <c r="BQ25" s="51">
        <f t="shared" si="40"/>
        <v>0</v>
      </c>
      <c r="BR25" s="49">
        <f>COUNTIFS('D5'!$B$12:$B$246,$B25,'D5'!$AH$12:$AH$246,BR$8,'D5'!$AK$12:$AK$246,"taip")</f>
        <v>0</v>
      </c>
      <c r="BS25" s="49">
        <f>COUNTIFS('D5'!$B$12:$B$246,$B25,'D5'!$AH$12:$AH$246,BS$8,'D5'!$AK$12:$AK$246,"taip")</f>
        <v>0</v>
      </c>
      <c r="BT25" s="49">
        <f>COUNTIFS('D5'!$B$12:$B$246,$B25,'D5'!$AH$12:$AH$246,BT$8,'D5'!$AK$12:$AK$246,"taip")</f>
        <v>0</v>
      </c>
      <c r="BU25" s="49">
        <f>COUNTIFS('D5'!$B$12:$B$246,$B25,'D5'!$AH$12:$AH$246,BU$8,'D5'!$AK$12:$AK$246,"taip")</f>
        <v>0</v>
      </c>
      <c r="BV25" s="49">
        <f>COUNTIFS('D5'!$B$12:$B$246,$B25,'D5'!$AH$12:$AH$246,BV$8,'D5'!$AK$12:$AK$246,"taip")</f>
        <v>0</v>
      </c>
      <c r="BW25" s="49">
        <f>COUNTIFS('D5'!$B$12:$B$246,$B25,'D5'!$AH$12:$AH$246,BW$8,'D5'!$AK$12:$AK$246,"taip")</f>
        <v>0</v>
      </c>
      <c r="BX25" s="49">
        <f>COUNTIFS('D5'!$B$12:$B$246,$B25,'D5'!$AH$12:$AH$246,BX$8,'D5'!$AK$12:$AK$246,"taip")</f>
        <v>0</v>
      </c>
      <c r="BY25" s="49">
        <f>COUNTIFS('D5'!$B$12:$B$246,$B25,'D5'!$AH$12:$AH$246,BY$8,'D5'!$AK$12:$AK$246,"taip")</f>
        <v>0</v>
      </c>
      <c r="BZ25" s="49">
        <f>COUNTIFS('D5'!$B$12:$B$246,$B25,'D5'!$AH$12:$AH$246,BZ$8,'D5'!$AK$12:$AK$246,"taip")</f>
        <v>0</v>
      </c>
      <c r="CA25" s="51">
        <f t="shared" si="41"/>
        <v>0</v>
      </c>
      <c r="CB25" s="49">
        <f>SUMIFS('D5'!$W$12:$W$246,'D5'!$B$12:$B$246,$B25,'D5'!$AH$12:$AH$246,CB$8,'D5'!$AK$12:$AK$246,"taip")</f>
        <v>0</v>
      </c>
      <c r="CC25" s="49">
        <f>SUMIFS('D5'!$W$12:$W$246,'D5'!$B$12:$B$246,$B25,'D5'!$AH$12:$AH$246,CC$8,'D5'!$AK$12:$AK$246,"taip")</f>
        <v>0</v>
      </c>
      <c r="CD25" s="49">
        <f>SUMIFS('D5'!$W$12:$W$246,'D5'!$B$12:$B$246,$B25,'D5'!$AH$12:$AH$246,CD$8,'D5'!$AK$12:$AK$246,"taip")</f>
        <v>0</v>
      </c>
      <c r="CE25" s="49">
        <f>SUMIFS('D5'!$W$12:$W$246,'D5'!$B$12:$B$246,$B25,'D5'!$AH$12:$AH$246,CE$8,'D5'!$AK$12:$AK$246,"taip")</f>
        <v>0</v>
      </c>
      <c r="CF25" s="49">
        <f>SUMIFS('D5'!$W$12:$W$246,'D5'!$B$12:$B$246,$B25,'D5'!$AH$12:$AH$246,CF$8,'D5'!$AK$12:$AK$246,"taip")</f>
        <v>0</v>
      </c>
      <c r="CG25" s="49">
        <f>SUMIFS('D5'!$W$12:$W$246,'D5'!$B$12:$B$246,$B25,'D5'!$AH$12:$AH$246,CG$8,'D5'!$AK$12:$AK$246,"taip")</f>
        <v>0</v>
      </c>
      <c r="CH25" s="49">
        <f>SUMIFS('D5'!$W$12:$W$246,'D5'!$B$12:$B$246,$B25,'D5'!$AH$12:$AH$246,CH$8,'D5'!$AK$12:$AK$246,"taip")</f>
        <v>0</v>
      </c>
      <c r="CI25" s="49">
        <f>SUMIFS('D5'!$W$12:$W$246,'D5'!$B$12:$B$246,$B25,'D5'!$AH$12:$AH$246,CI$8,'D5'!$AK$12:$AK$246,"taip")</f>
        <v>0</v>
      </c>
      <c r="CJ25" s="49">
        <f>SUMIFS('D5'!$W$12:$W$246,'D5'!$B$12:$B$246,$B25,'D5'!$AH$12:$AH$246,CJ$8,'D5'!$AK$12:$AK$246,"taip")</f>
        <v>0</v>
      </c>
      <c r="CK25" s="127">
        <f t="shared" si="34"/>
        <v>0</v>
      </c>
      <c r="CL25" s="126">
        <f t="shared" si="35"/>
        <v>0</v>
      </c>
      <c r="CM25" s="126">
        <f t="shared" si="13"/>
        <v>0</v>
      </c>
      <c r="CN25" s="126">
        <f t="shared" si="14"/>
        <v>0</v>
      </c>
      <c r="CO25" s="126">
        <f t="shared" si="15"/>
        <v>0</v>
      </c>
      <c r="CP25" s="126">
        <f t="shared" si="16"/>
        <v>0</v>
      </c>
      <c r="CQ25" s="126">
        <f t="shared" si="17"/>
        <v>0</v>
      </c>
      <c r="CR25" s="126">
        <f t="shared" si="18"/>
        <v>0</v>
      </c>
      <c r="CS25" s="126">
        <f t="shared" si="19"/>
        <v>0</v>
      </c>
      <c r="CT25" s="126">
        <f t="shared" si="20"/>
        <v>0</v>
      </c>
    </row>
    <row r="26" spans="2:98" x14ac:dyDescent="0.25">
      <c r="B26" s="27" t="str">
        <f>'VPS1'!A22</f>
        <v>KELM-LEADER-19.2-SAVA-8.1</v>
      </c>
      <c r="C26" s="28" t="str">
        <f>'VPS1'!B22</f>
        <v>KELM</v>
      </c>
      <c r="D26" s="28">
        <f>'VPS1'!C22</f>
        <v>2</v>
      </c>
      <c r="E26" s="27" t="str">
        <f>'VPS1'!D22</f>
        <v>Kultūros savitumo ir tradicijų išsaugojimas, sveikos gyvensos ir aktyvaus poilsio</v>
      </c>
      <c r="F26" s="27" t="str">
        <f>'VPS1'!E22</f>
        <v>LEADER-19.2-SAVA-8.1</v>
      </c>
      <c r="G26" s="27" t="str">
        <f>'VPS1'!G22</f>
        <v>EŽŪFKP</v>
      </c>
      <c r="H26" s="79">
        <f>'VPS1'!F22</f>
        <v>179857</v>
      </c>
      <c r="I26" s="51">
        <f t="shared" si="36"/>
        <v>25</v>
      </c>
      <c r="J26" s="49">
        <f>COUNTIFS('D5'!$B$12:$B$246,$B26,'D5'!$AF$12:$AF$246,J$8,'D5'!$AI$12:$AI$246,"taip")</f>
        <v>0</v>
      </c>
      <c r="K26" s="49">
        <f>COUNTIFS('D5'!$B$12:$B$246,$B26,'D5'!$AF$12:$AF$246,K$8,'D5'!$AI$12:$AI$246,"taip")</f>
        <v>2</v>
      </c>
      <c r="L26" s="49">
        <f>COUNTIFS('D5'!$B$12:$B$246,$B26,'D5'!$AF$12:$AF$246,L$8,'D5'!$AI$12:$AI$246,"taip")</f>
        <v>2</v>
      </c>
      <c r="M26" s="49">
        <f>COUNTIFS('D5'!$B$12:$B$246,$B26,'D5'!$AF$12:$AF$246,M$8,'D5'!$AI$12:$AI$246,"taip")</f>
        <v>0</v>
      </c>
      <c r="N26" s="49">
        <f>COUNTIFS('D5'!$B$12:$B$246,$B26,'D5'!$AF$12:$AF$246,N$8,'D5'!$AI$12:$AI$246,"taip")</f>
        <v>5</v>
      </c>
      <c r="O26" s="49">
        <f>COUNTIFS('D5'!$B$12:$B$246,$B26,'D5'!$AF$12:$AF$246,O$8,'D5'!$AI$12:$AI$246,"taip")</f>
        <v>6</v>
      </c>
      <c r="P26" s="49">
        <f>COUNTIFS('D5'!$B$12:$B$246,$B26,'D5'!$AF$12:$AF$246,P$8,'D5'!$AI$12:$AI$246,"taip")</f>
        <v>3</v>
      </c>
      <c r="Q26" s="49">
        <f>COUNTIFS('D5'!$B$12:$B$246,$B26,'D5'!$AF$12:$AF$246,Q$8,'D5'!$AI$12:$AI$246,"taip")</f>
        <v>7</v>
      </c>
      <c r="R26" s="49">
        <f>COUNTIFS('D5'!$B$12:$B$246,$B26,'D5'!$AF$12:$AF$246,R$8,'D5'!$AI$12:$AI$246,"taip")</f>
        <v>0</v>
      </c>
      <c r="S26" s="51">
        <f t="shared" si="37"/>
        <v>179857</v>
      </c>
      <c r="T26" s="49">
        <f>SUMIFS('D5'!$W$12:$W$246,'D5'!$B$12:$B$246,$B26,'D5'!$AF$12:$AF$246,T$8,'D5'!$AI$12:$AI$246,"taip")</f>
        <v>0</v>
      </c>
      <c r="U26" s="49">
        <f>SUMIFS('D5'!$W$12:$W$246,'D5'!$B$12:$B$246,$B26,'D5'!$AF$12:$AF$246,U$8,'D5'!$AI$12:$AI$246,"taip")</f>
        <v>20806</v>
      </c>
      <c r="V26" s="49">
        <f>SUMIFS('D5'!$W$12:$W$246,'D5'!$B$12:$B$246,$B26,'D5'!$AF$12:$AF$246,V$8,'D5'!$AI$12:$AI$246,"taip")</f>
        <v>17503</v>
      </c>
      <c r="W26" s="49">
        <f>SUMIFS('D5'!$W$12:$W$246,'D5'!$B$12:$B$246,$B26,'D5'!$AF$12:$AF$246,W$8,'D5'!$AI$12:$AI$246,"taip")</f>
        <v>0</v>
      </c>
      <c r="X26" s="49">
        <f>SUMIFS('D5'!$W$12:$W$246,'D5'!$B$12:$B$246,$B26,'D5'!$AF$12:$AF$246,X$8,'D5'!$AI$12:$AI$246,"taip")</f>
        <v>50496</v>
      </c>
      <c r="Y26" s="49">
        <f>SUMIFS('D5'!$W$12:$W$246,'D5'!$B$12:$B$246,$B26,'D5'!$AF$12:$AF$246,Y$8,'D5'!$AI$12:$AI$246,"taip")</f>
        <v>46904</v>
      </c>
      <c r="Z26" s="49">
        <f>SUMIFS('D5'!$W$12:$W$246,'D5'!$B$12:$B$246,$B26,'D5'!$AF$12:$AF$246,Z$8,'D5'!$AI$12:$AI$246,"taip")</f>
        <v>13519</v>
      </c>
      <c r="AA26" s="49">
        <f>SUMIFS('D5'!$W$12:$W$246,'D5'!$B$12:$B$246,$B26,'D5'!$AF$12:$AF$246,AA$8,'D5'!$AI$12:$AI$246,"taip")</f>
        <v>30629</v>
      </c>
      <c r="AB26" s="49">
        <f>SUMIFS('D5'!$W$12:$W$246,'D5'!$B$12:$B$246,$B26,'D5'!$AF$12:$AF$246,AB$8,'D5'!$AI$12:$AI$246,"taip")</f>
        <v>0</v>
      </c>
      <c r="AC26" s="127">
        <f t="shared" si="22"/>
        <v>100</v>
      </c>
      <c r="AD26" s="126">
        <f t="shared" si="23"/>
        <v>0</v>
      </c>
      <c r="AE26" s="126">
        <f t="shared" si="24"/>
        <v>11.568079085050902</v>
      </c>
      <c r="AF26" s="126">
        <f t="shared" si="25"/>
        <v>9.7316201204290067</v>
      </c>
      <c r="AG26" s="126">
        <f t="shared" si="26"/>
        <v>0</v>
      </c>
      <c r="AH26" s="126">
        <f t="shared" si="27"/>
        <v>28.07563786786169</v>
      </c>
      <c r="AI26" s="126">
        <f t="shared" si="28"/>
        <v>26.078495693801184</v>
      </c>
      <c r="AJ26" s="126">
        <f t="shared" ref="AJ26:AJ37" si="42">IF($H26&gt;0,Z26/$H26*100,0)</f>
        <v>7.5165270186870679</v>
      </c>
      <c r="AK26" s="126">
        <f t="shared" ref="AK26:AK37" si="43">IF($H26&gt;0,AA26/$H26*100,0)</f>
        <v>17.029640214170147</v>
      </c>
      <c r="AL26" s="126">
        <f t="shared" si="29"/>
        <v>0</v>
      </c>
      <c r="AM26" s="51">
        <f t="shared" si="38"/>
        <v>25</v>
      </c>
      <c r="AN26" s="49">
        <f>COUNTIFS('D5'!$B$12:$B$246,$B26,'D5'!$AG$12:$AG$246,AN$8,'D5'!$AJ$12:$AJ$246,"taip")</f>
        <v>0</v>
      </c>
      <c r="AO26" s="49">
        <f>COUNTIFS('D5'!$B$12:$B$246,$B26,'D5'!$AG$12:$AG$246,AO$8,'D5'!$AJ$12:$AJ$246,"taip")</f>
        <v>2</v>
      </c>
      <c r="AP26" s="49">
        <f>COUNTIFS('D5'!$B$12:$B$246,$B26,'D5'!$AG$12:$AG$246,AP$8,'D5'!$AJ$12:$AJ$246,"taip")</f>
        <v>2</v>
      </c>
      <c r="AQ26" s="49">
        <f>COUNTIFS('D5'!$B$12:$B$246,$B26,'D5'!$AG$12:$AG$246,AQ$8,'D5'!$AJ$12:$AJ$246,"taip")</f>
        <v>0</v>
      </c>
      <c r="AR26" s="49">
        <f>COUNTIFS('D5'!$B$12:$B$246,$B26,'D5'!$AG$12:$AG$246,AR$8,'D5'!$AJ$12:$AJ$246,"taip")</f>
        <v>5</v>
      </c>
      <c r="AS26" s="49">
        <f>COUNTIFS('D5'!$B$12:$B$246,$B26,'D5'!$AG$12:$AG$246,AS$8,'D5'!$AJ$12:$AJ$246,"taip")</f>
        <v>6</v>
      </c>
      <c r="AT26" s="49">
        <f>COUNTIFS('D5'!$B$12:$B$246,$B26,'D5'!$AG$12:$AG$246,AT$8,'D5'!$AJ$12:$AJ$246,"taip")</f>
        <v>3</v>
      </c>
      <c r="AU26" s="49">
        <f>COUNTIFS('D5'!$B$12:$B$246,$B26,'D5'!$AG$12:$AG$246,AU$8,'D5'!$AJ$12:$AJ$246,"taip")</f>
        <v>7</v>
      </c>
      <c r="AV26" s="49">
        <f>COUNTIFS('D5'!$B$12:$B$246,$B26,'D5'!$AG$12:$AG$246,AV$8,'D5'!$AJ$12:$AJ$246,"taip")</f>
        <v>0</v>
      </c>
      <c r="AW26" s="51">
        <f t="shared" si="39"/>
        <v>179857</v>
      </c>
      <c r="AX26" s="49">
        <f>SUMIFS('D5'!$W$12:$W$246,'D5'!$B$12:$B$246,$B26,'D5'!$AG$12:$AG$246,AX$8,'D5'!$AJ$12:$AJ$246,"taip")</f>
        <v>0</v>
      </c>
      <c r="AY26" s="49">
        <f>SUMIFS('D5'!$W$12:$W$246,'D5'!$B$12:$B$246,$B26,'D5'!$AG$12:$AG$246,AY$8,'D5'!$AJ$12:$AJ$246,"taip")</f>
        <v>20806</v>
      </c>
      <c r="AZ26" s="49">
        <f>SUMIFS('D5'!$W$12:$W$246,'D5'!$B$12:$B$246,$B26,'D5'!$AG$12:$AG$246,AZ$8,'D5'!$AJ$12:$AJ$246,"taip")</f>
        <v>17503</v>
      </c>
      <c r="BA26" s="49">
        <f>SUMIFS('D5'!$W$12:$W$246,'D5'!$B$12:$B$246,$B26,'D5'!$AG$12:$AG$246,BA$8,'D5'!$AJ$12:$AJ$246,"taip")</f>
        <v>0</v>
      </c>
      <c r="BB26" s="49">
        <f>SUMIFS('D5'!$W$12:$W$246,'D5'!$B$12:$B$246,$B26,'D5'!$AG$12:$AG$246,BB$8,'D5'!$AJ$12:$AJ$246,"taip")</f>
        <v>50496</v>
      </c>
      <c r="BC26" s="49">
        <f>SUMIFS('D5'!$W$12:$W$246,'D5'!$B$12:$B$246,$B26,'D5'!$AG$12:$AG$246,BC$8,'D5'!$AJ$12:$AJ$246,"taip")</f>
        <v>46904</v>
      </c>
      <c r="BD26" s="49">
        <f>SUMIFS('D5'!$W$12:$W$246,'D5'!$B$12:$B$246,$B26,'D5'!$AG$12:$AG$246,BD$8,'D5'!$AJ$12:$AJ$246,"taip")</f>
        <v>13519</v>
      </c>
      <c r="BE26" s="49">
        <f>SUMIFS('D5'!$W$12:$W$246,'D5'!$B$12:$B$246,$B26,'D5'!$AG$12:$AG$246,BE$8,'D5'!$AJ$12:$AJ$246,"taip")</f>
        <v>30629</v>
      </c>
      <c r="BF26" s="49">
        <f>SUMIFS('D5'!$W$12:$W$246,'D5'!$B$12:$B$246,$B26,'D5'!$AG$12:$AG$246,BF$8,'D5'!$AJ$12:$AJ$246,"taip")</f>
        <v>0</v>
      </c>
      <c r="BG26" s="127">
        <f t="shared" si="31"/>
        <v>100</v>
      </c>
      <c r="BH26" s="126">
        <f t="shared" si="32"/>
        <v>0</v>
      </c>
      <c r="BI26" s="126">
        <f t="shared" si="4"/>
        <v>11.568079085050902</v>
      </c>
      <c r="BJ26" s="126">
        <f t="shared" si="5"/>
        <v>9.7316201204290067</v>
      </c>
      <c r="BK26" s="126">
        <f t="shared" si="6"/>
        <v>0</v>
      </c>
      <c r="BL26" s="126">
        <f t="shared" si="7"/>
        <v>28.07563786786169</v>
      </c>
      <c r="BM26" s="126">
        <f t="shared" si="8"/>
        <v>26.078495693801184</v>
      </c>
      <c r="BN26" s="126">
        <f t="shared" si="9"/>
        <v>7.5165270186870679</v>
      </c>
      <c r="BO26" s="126">
        <f t="shared" si="10"/>
        <v>17.029640214170147</v>
      </c>
      <c r="BP26" s="126">
        <f t="shared" si="11"/>
        <v>0</v>
      </c>
      <c r="BQ26" s="51">
        <f t="shared" si="40"/>
        <v>25</v>
      </c>
      <c r="BR26" s="49">
        <f>COUNTIFS('D5'!$B$12:$B$246,$B26,'D5'!$AH$12:$AH$246,BR$8,'D5'!$AK$12:$AK$246,"taip")</f>
        <v>0</v>
      </c>
      <c r="BS26" s="49">
        <f>COUNTIFS('D5'!$B$12:$B$246,$B26,'D5'!$AH$12:$AH$246,BS$8,'D5'!$AK$12:$AK$246,"taip")</f>
        <v>0</v>
      </c>
      <c r="BT26" s="49">
        <f>COUNTIFS('D5'!$B$12:$B$246,$B26,'D5'!$AH$12:$AH$246,BT$8,'D5'!$AK$12:$AK$246,"taip")</f>
        <v>3</v>
      </c>
      <c r="BU26" s="49">
        <f>COUNTIFS('D5'!$B$12:$B$246,$B26,'D5'!$AH$12:$AH$246,BU$8,'D5'!$AK$12:$AK$246,"taip")</f>
        <v>0</v>
      </c>
      <c r="BV26" s="49">
        <f>COUNTIFS('D5'!$B$12:$B$246,$B26,'D5'!$AH$12:$AH$246,BV$8,'D5'!$AK$12:$AK$246,"taip")</f>
        <v>2</v>
      </c>
      <c r="BW26" s="49">
        <f>COUNTIFS('D5'!$B$12:$B$246,$B26,'D5'!$AH$12:$AH$246,BW$8,'D5'!$AK$12:$AK$246,"taip")</f>
        <v>5</v>
      </c>
      <c r="BX26" s="49">
        <f>COUNTIFS('D5'!$B$12:$B$246,$B26,'D5'!$AH$12:$AH$246,BX$8,'D5'!$AK$12:$AK$246,"taip")</f>
        <v>6</v>
      </c>
      <c r="BY26" s="49">
        <f>COUNTIFS('D5'!$B$12:$B$246,$B26,'D5'!$AH$12:$AH$246,BY$8,'D5'!$AK$12:$AK$246,"taip")</f>
        <v>7</v>
      </c>
      <c r="BZ26" s="49">
        <f>COUNTIFS('D5'!$B$12:$B$246,$B26,'D5'!$AH$12:$AH$246,BZ$8,'D5'!$AK$12:$AK$246,"taip")</f>
        <v>2</v>
      </c>
      <c r="CA26" s="51">
        <f t="shared" si="41"/>
        <v>179857</v>
      </c>
      <c r="CB26" s="49">
        <f>SUMIFS('D5'!$W$12:$W$246,'D5'!$B$12:$B$246,$B26,'D5'!$AH$12:$AH$246,CB$8,'D5'!$AK$12:$AK$246,"taip")</f>
        <v>0</v>
      </c>
      <c r="CC26" s="49">
        <f>SUMIFS('D5'!$W$12:$W$246,'D5'!$B$12:$B$246,$B26,'D5'!$AH$12:$AH$246,CC$8,'D5'!$AK$12:$AK$246,"taip")</f>
        <v>0</v>
      </c>
      <c r="CD26" s="49">
        <f>SUMIFS('D5'!$W$12:$W$246,'D5'!$B$12:$B$246,$B26,'D5'!$AH$12:$AH$246,CD$8,'D5'!$AK$12:$AK$246,"taip")</f>
        <v>27361</v>
      </c>
      <c r="CE26" s="49">
        <f>SUMIFS('D5'!$W$12:$W$246,'D5'!$B$12:$B$246,$B26,'D5'!$AH$12:$AH$246,CE$8,'D5'!$AK$12:$AK$246,"taip")</f>
        <v>0</v>
      </c>
      <c r="CF26" s="49">
        <f>SUMIFS('D5'!$W$12:$W$246,'D5'!$B$12:$B$246,$B26,'D5'!$AH$12:$AH$246,CF$8,'D5'!$AK$12:$AK$246,"taip")</f>
        <v>14653</v>
      </c>
      <c r="CG26" s="49">
        <f>SUMIFS('D5'!$W$12:$W$246,'D5'!$B$12:$B$246,$B26,'D5'!$AH$12:$AH$246,CG$8,'D5'!$AK$12:$AK$246,"taip")</f>
        <v>53046</v>
      </c>
      <c r="CH26" s="49">
        <f>SUMIFS('D5'!$W$12:$W$246,'D5'!$B$12:$B$246,$B26,'D5'!$AH$12:$AH$246,CH$8,'D5'!$AK$12:$AK$246,"taip")</f>
        <v>34778</v>
      </c>
      <c r="CI26" s="49">
        <f>SUMIFS('D5'!$W$12:$W$246,'D5'!$B$12:$B$246,$B26,'D5'!$AH$12:$AH$246,CI$8,'D5'!$AK$12:$AK$246,"taip")</f>
        <v>41742</v>
      </c>
      <c r="CJ26" s="49">
        <f>SUMIFS('D5'!$W$12:$W$246,'D5'!$B$12:$B$246,$B26,'D5'!$AH$12:$AH$246,CJ$8,'D5'!$AK$12:$AK$246,"taip")</f>
        <v>8277</v>
      </c>
      <c r="CK26" s="127">
        <f t="shared" si="34"/>
        <v>100</v>
      </c>
      <c r="CL26" s="126">
        <f t="shared" si="35"/>
        <v>0</v>
      </c>
      <c r="CM26" s="126">
        <f t="shared" si="13"/>
        <v>0</v>
      </c>
      <c r="CN26" s="126">
        <f t="shared" si="14"/>
        <v>15.212641153805523</v>
      </c>
      <c r="CO26" s="126">
        <f t="shared" si="15"/>
        <v>0</v>
      </c>
      <c r="CP26" s="126">
        <f t="shared" si="16"/>
        <v>8.1470279166226494</v>
      </c>
      <c r="CQ26" s="126">
        <f t="shared" si="17"/>
        <v>29.49343089232001</v>
      </c>
      <c r="CR26" s="126">
        <f t="shared" si="18"/>
        <v>19.336472864553507</v>
      </c>
      <c r="CS26" s="126">
        <f t="shared" si="19"/>
        <v>23.208437814485951</v>
      </c>
      <c r="CT26" s="126">
        <f t="shared" si="20"/>
        <v>4.6019893582123581</v>
      </c>
    </row>
    <row r="27" spans="2:98" x14ac:dyDescent="0.25">
      <c r="B27" s="27" t="str">
        <f>'VPS1'!A23</f>
        <v>KELM-LEADER-19.2-SAVA-8.2</v>
      </c>
      <c r="C27" s="28" t="str">
        <f>'VPS1'!B23</f>
        <v>KELM</v>
      </c>
      <c r="D27" s="28">
        <f>'VPS1'!C23</f>
        <v>2</v>
      </c>
      <c r="E27" s="27" t="str">
        <f>'VPS1'!D23</f>
        <v>Laisvalaikio ir turizmo veiklų skatinimas saugomose teritorijose</v>
      </c>
      <c r="F27" s="27" t="str">
        <f>'VPS1'!E23</f>
        <v>LEADER-19.2-SAVA-8.2</v>
      </c>
      <c r="G27" s="27" t="str">
        <f>'VPS1'!G23</f>
        <v>EŽŪFKP</v>
      </c>
      <c r="H27" s="79">
        <f>'VPS1'!F23</f>
        <v>29227</v>
      </c>
      <c r="I27" s="51">
        <f t="shared" si="36"/>
        <v>2</v>
      </c>
      <c r="J27" s="49">
        <f>COUNTIFS('D5'!$B$12:$B$246,$B27,'D5'!$AF$12:$AF$246,J$8,'D5'!$AI$12:$AI$246,"taip")</f>
        <v>0</v>
      </c>
      <c r="K27" s="49">
        <f>COUNTIFS('D5'!$B$12:$B$246,$B27,'D5'!$AF$12:$AF$246,K$8,'D5'!$AI$12:$AI$246,"taip")</f>
        <v>2</v>
      </c>
      <c r="L27" s="49">
        <f>COUNTIFS('D5'!$B$12:$B$246,$B27,'D5'!$AF$12:$AF$246,L$8,'D5'!$AI$12:$AI$246,"taip")</f>
        <v>0</v>
      </c>
      <c r="M27" s="49">
        <f>COUNTIFS('D5'!$B$12:$B$246,$B27,'D5'!$AF$12:$AF$246,M$8,'D5'!$AI$12:$AI$246,"taip")</f>
        <v>0</v>
      </c>
      <c r="N27" s="49">
        <f>COUNTIFS('D5'!$B$12:$B$246,$B27,'D5'!$AF$12:$AF$246,N$8,'D5'!$AI$12:$AI$246,"taip")</f>
        <v>0</v>
      </c>
      <c r="O27" s="49">
        <f>COUNTIFS('D5'!$B$12:$B$246,$B27,'D5'!$AF$12:$AF$246,O$8,'D5'!$AI$12:$AI$246,"taip")</f>
        <v>0</v>
      </c>
      <c r="P27" s="49">
        <f>COUNTIFS('D5'!$B$12:$B$246,$B27,'D5'!$AF$12:$AF$246,P$8,'D5'!$AI$12:$AI$246,"taip")</f>
        <v>0</v>
      </c>
      <c r="Q27" s="49">
        <f>COUNTIFS('D5'!$B$12:$B$246,$B27,'D5'!$AF$12:$AF$246,Q$8,'D5'!$AI$12:$AI$246,"taip")</f>
        <v>0</v>
      </c>
      <c r="R27" s="49">
        <f>COUNTIFS('D5'!$B$12:$B$246,$B27,'D5'!$AF$12:$AF$246,R$8,'D5'!$AI$12:$AI$246,"taip")</f>
        <v>0</v>
      </c>
      <c r="S27" s="51">
        <f t="shared" si="37"/>
        <v>29227</v>
      </c>
      <c r="T27" s="49">
        <f>SUMIFS('D5'!$W$12:$W$246,'D5'!$B$12:$B$246,$B27,'D5'!$AF$12:$AF$246,T$8,'D5'!$AI$12:$AI$246,"taip")</f>
        <v>0</v>
      </c>
      <c r="U27" s="49">
        <f>SUMIFS('D5'!$W$12:$W$246,'D5'!$B$12:$B$246,$B27,'D5'!$AF$12:$AF$246,U$8,'D5'!$AI$12:$AI$246,"taip")</f>
        <v>29227</v>
      </c>
      <c r="V27" s="49">
        <f>SUMIFS('D5'!$W$12:$W$246,'D5'!$B$12:$B$246,$B27,'D5'!$AF$12:$AF$246,V$8,'D5'!$AI$12:$AI$246,"taip")</f>
        <v>0</v>
      </c>
      <c r="W27" s="49">
        <f>SUMIFS('D5'!$W$12:$W$246,'D5'!$B$12:$B$246,$B27,'D5'!$AF$12:$AF$246,W$8,'D5'!$AI$12:$AI$246,"taip")</f>
        <v>0</v>
      </c>
      <c r="X27" s="49">
        <f>SUMIFS('D5'!$W$12:$W$246,'D5'!$B$12:$B$246,$B27,'D5'!$AF$12:$AF$246,X$8,'D5'!$AI$12:$AI$246,"taip")</f>
        <v>0</v>
      </c>
      <c r="Y27" s="49">
        <f>SUMIFS('D5'!$W$12:$W$246,'D5'!$B$12:$B$246,$B27,'D5'!$AF$12:$AF$246,Y$8,'D5'!$AI$12:$AI$246,"taip")</f>
        <v>0</v>
      </c>
      <c r="Z27" s="49">
        <f>SUMIFS('D5'!$W$12:$W$246,'D5'!$B$12:$B$246,$B27,'D5'!$AF$12:$AF$246,Z$8,'D5'!$AI$12:$AI$246,"taip")</f>
        <v>0</v>
      </c>
      <c r="AA27" s="49">
        <f>SUMIFS('D5'!$W$12:$W$246,'D5'!$B$12:$B$246,$B27,'D5'!$AF$12:$AF$246,AA$8,'D5'!$AI$12:$AI$246,"taip")</f>
        <v>0</v>
      </c>
      <c r="AB27" s="49">
        <f>SUMIFS('D5'!$W$12:$W$246,'D5'!$B$12:$B$246,$B27,'D5'!$AF$12:$AF$246,AB$8,'D5'!$AI$12:$AI$246,"taip")</f>
        <v>0</v>
      </c>
      <c r="AC27" s="127">
        <f t="shared" si="22"/>
        <v>100</v>
      </c>
      <c r="AD27" s="126">
        <f t="shared" si="23"/>
        <v>0</v>
      </c>
      <c r="AE27" s="126">
        <f t="shared" si="24"/>
        <v>100</v>
      </c>
      <c r="AF27" s="126">
        <f t="shared" si="25"/>
        <v>0</v>
      </c>
      <c r="AG27" s="126">
        <f t="shared" si="26"/>
        <v>0</v>
      </c>
      <c r="AH27" s="126">
        <f t="shared" si="27"/>
        <v>0</v>
      </c>
      <c r="AI27" s="126">
        <f t="shared" si="28"/>
        <v>0</v>
      </c>
      <c r="AJ27" s="126">
        <f t="shared" si="42"/>
        <v>0</v>
      </c>
      <c r="AK27" s="126">
        <f t="shared" si="43"/>
        <v>0</v>
      </c>
      <c r="AL27" s="126">
        <f t="shared" si="29"/>
        <v>0</v>
      </c>
      <c r="AM27" s="51">
        <f t="shared" si="38"/>
        <v>2</v>
      </c>
      <c r="AN27" s="49">
        <f>COUNTIFS('D5'!$B$12:$B$246,$B27,'D5'!$AG$12:$AG$246,AN$8,'D5'!$AJ$12:$AJ$246,"taip")</f>
        <v>0</v>
      </c>
      <c r="AO27" s="49">
        <f>COUNTIFS('D5'!$B$12:$B$246,$B27,'D5'!$AG$12:$AG$246,AO$8,'D5'!$AJ$12:$AJ$246,"taip")</f>
        <v>2</v>
      </c>
      <c r="AP27" s="49">
        <f>COUNTIFS('D5'!$B$12:$B$246,$B27,'D5'!$AG$12:$AG$246,AP$8,'D5'!$AJ$12:$AJ$246,"taip")</f>
        <v>0</v>
      </c>
      <c r="AQ27" s="49">
        <f>COUNTIFS('D5'!$B$12:$B$246,$B27,'D5'!$AG$12:$AG$246,AQ$8,'D5'!$AJ$12:$AJ$246,"taip")</f>
        <v>0</v>
      </c>
      <c r="AR27" s="49">
        <f>COUNTIFS('D5'!$B$12:$B$246,$B27,'D5'!$AG$12:$AG$246,AR$8,'D5'!$AJ$12:$AJ$246,"taip")</f>
        <v>0</v>
      </c>
      <c r="AS27" s="49">
        <f>COUNTIFS('D5'!$B$12:$B$246,$B27,'D5'!$AG$12:$AG$246,AS$8,'D5'!$AJ$12:$AJ$246,"taip")</f>
        <v>0</v>
      </c>
      <c r="AT27" s="49">
        <f>COUNTIFS('D5'!$B$12:$B$246,$B27,'D5'!$AG$12:$AG$246,AT$8,'D5'!$AJ$12:$AJ$246,"taip")</f>
        <v>0</v>
      </c>
      <c r="AU27" s="49">
        <f>COUNTIFS('D5'!$B$12:$B$246,$B27,'D5'!$AG$12:$AG$246,AU$8,'D5'!$AJ$12:$AJ$246,"taip")</f>
        <v>0</v>
      </c>
      <c r="AV27" s="49">
        <f>COUNTIFS('D5'!$B$12:$B$246,$B27,'D5'!$AG$12:$AG$246,AV$8,'D5'!$AJ$12:$AJ$246,"taip")</f>
        <v>0</v>
      </c>
      <c r="AW27" s="51">
        <f t="shared" si="39"/>
        <v>29227</v>
      </c>
      <c r="AX27" s="49">
        <f>SUMIFS('D5'!$W$12:$W$246,'D5'!$B$12:$B$246,$B27,'D5'!$AG$12:$AG$246,AX$8,'D5'!$AJ$12:$AJ$246,"taip")</f>
        <v>0</v>
      </c>
      <c r="AY27" s="49">
        <f>SUMIFS('D5'!$W$12:$W$246,'D5'!$B$12:$B$246,$B27,'D5'!$AG$12:$AG$246,AY$8,'D5'!$AJ$12:$AJ$246,"taip")</f>
        <v>29227</v>
      </c>
      <c r="AZ27" s="49">
        <f>SUMIFS('D5'!$W$12:$W$246,'D5'!$B$12:$B$246,$B27,'D5'!$AG$12:$AG$246,AZ$8,'D5'!$AJ$12:$AJ$246,"taip")</f>
        <v>0</v>
      </c>
      <c r="BA27" s="49">
        <f>SUMIFS('D5'!$W$12:$W$246,'D5'!$B$12:$B$246,$B27,'D5'!$AG$12:$AG$246,BA$8,'D5'!$AJ$12:$AJ$246,"taip")</f>
        <v>0</v>
      </c>
      <c r="BB27" s="49">
        <f>SUMIFS('D5'!$W$12:$W$246,'D5'!$B$12:$B$246,$B27,'D5'!$AG$12:$AG$246,BB$8,'D5'!$AJ$12:$AJ$246,"taip")</f>
        <v>0</v>
      </c>
      <c r="BC27" s="49">
        <f>SUMIFS('D5'!$W$12:$W$246,'D5'!$B$12:$B$246,$B27,'D5'!$AG$12:$AG$246,BC$8,'D5'!$AJ$12:$AJ$246,"taip")</f>
        <v>0</v>
      </c>
      <c r="BD27" s="49">
        <f>SUMIFS('D5'!$W$12:$W$246,'D5'!$B$12:$B$246,$B27,'D5'!$AG$12:$AG$246,BD$8,'D5'!$AJ$12:$AJ$246,"taip")</f>
        <v>0</v>
      </c>
      <c r="BE27" s="49">
        <f>SUMIFS('D5'!$W$12:$W$246,'D5'!$B$12:$B$246,$B27,'D5'!$AG$12:$AG$246,BE$8,'D5'!$AJ$12:$AJ$246,"taip")</f>
        <v>0</v>
      </c>
      <c r="BF27" s="49">
        <f>SUMIFS('D5'!$W$12:$W$246,'D5'!$B$12:$B$246,$B27,'D5'!$AG$12:$AG$246,BF$8,'D5'!$AJ$12:$AJ$246,"taip")</f>
        <v>0</v>
      </c>
      <c r="BG27" s="127">
        <f t="shared" si="31"/>
        <v>100</v>
      </c>
      <c r="BH27" s="126">
        <f t="shared" si="32"/>
        <v>0</v>
      </c>
      <c r="BI27" s="126">
        <f t="shared" si="4"/>
        <v>100</v>
      </c>
      <c r="BJ27" s="126">
        <f t="shared" si="5"/>
        <v>0</v>
      </c>
      <c r="BK27" s="126">
        <f t="shared" si="6"/>
        <v>0</v>
      </c>
      <c r="BL27" s="126">
        <f t="shared" si="7"/>
        <v>0</v>
      </c>
      <c r="BM27" s="126">
        <f t="shared" si="8"/>
        <v>0</v>
      </c>
      <c r="BN27" s="126">
        <f t="shared" si="9"/>
        <v>0</v>
      </c>
      <c r="BO27" s="126">
        <f t="shared" si="10"/>
        <v>0</v>
      </c>
      <c r="BP27" s="126">
        <f t="shared" si="11"/>
        <v>0</v>
      </c>
      <c r="BQ27" s="51">
        <f t="shared" si="40"/>
        <v>2</v>
      </c>
      <c r="BR27" s="49">
        <f>COUNTIFS('D5'!$B$12:$B$246,$B27,'D5'!$AH$12:$AH$246,BR$8,'D5'!$AK$12:$AK$246,"taip")</f>
        <v>0</v>
      </c>
      <c r="BS27" s="49">
        <f>COUNTIFS('D5'!$B$12:$B$246,$B27,'D5'!$AH$12:$AH$246,BS$8,'D5'!$AK$12:$AK$246,"taip")</f>
        <v>0</v>
      </c>
      <c r="BT27" s="49">
        <f>COUNTIFS('D5'!$B$12:$B$246,$B27,'D5'!$AH$12:$AH$246,BT$8,'D5'!$AK$12:$AK$246,"taip")</f>
        <v>1</v>
      </c>
      <c r="BU27" s="49">
        <f>COUNTIFS('D5'!$B$12:$B$246,$B27,'D5'!$AH$12:$AH$246,BU$8,'D5'!$AK$12:$AK$246,"taip")</f>
        <v>1</v>
      </c>
      <c r="BV27" s="49">
        <f>COUNTIFS('D5'!$B$12:$B$246,$B27,'D5'!$AH$12:$AH$246,BV$8,'D5'!$AK$12:$AK$246,"taip")</f>
        <v>0</v>
      </c>
      <c r="BW27" s="49">
        <f>COUNTIFS('D5'!$B$12:$B$246,$B27,'D5'!$AH$12:$AH$246,BW$8,'D5'!$AK$12:$AK$246,"taip")</f>
        <v>0</v>
      </c>
      <c r="BX27" s="49">
        <f>COUNTIFS('D5'!$B$12:$B$246,$B27,'D5'!$AH$12:$AH$246,BX$8,'D5'!$AK$12:$AK$246,"taip")</f>
        <v>0</v>
      </c>
      <c r="BY27" s="49">
        <f>COUNTIFS('D5'!$B$12:$B$246,$B27,'D5'!$AH$12:$AH$246,BY$8,'D5'!$AK$12:$AK$246,"taip")</f>
        <v>0</v>
      </c>
      <c r="BZ27" s="49">
        <f>COUNTIFS('D5'!$B$12:$B$246,$B27,'D5'!$AH$12:$AH$246,BZ$8,'D5'!$AK$12:$AK$246,"taip")</f>
        <v>0</v>
      </c>
      <c r="CA27" s="51">
        <f t="shared" si="41"/>
        <v>29227</v>
      </c>
      <c r="CB27" s="49">
        <f>SUMIFS('D5'!$W$12:$W$246,'D5'!$B$12:$B$246,$B27,'D5'!$AH$12:$AH$246,CB$8,'D5'!$AK$12:$AK$246,"taip")</f>
        <v>0</v>
      </c>
      <c r="CC27" s="49">
        <f>SUMIFS('D5'!$W$12:$W$246,'D5'!$B$12:$B$246,$B27,'D5'!$AH$12:$AH$246,CC$8,'D5'!$AK$12:$AK$246,"taip")</f>
        <v>0</v>
      </c>
      <c r="CD27" s="49">
        <f>SUMIFS('D5'!$W$12:$W$246,'D5'!$B$12:$B$246,$B27,'D5'!$AH$12:$AH$246,CD$8,'D5'!$AK$12:$AK$246,"taip")</f>
        <v>14627</v>
      </c>
      <c r="CE27" s="49">
        <f>SUMIFS('D5'!$W$12:$W$246,'D5'!$B$12:$B$246,$B27,'D5'!$AH$12:$AH$246,CE$8,'D5'!$AK$12:$AK$246,"taip")</f>
        <v>14600</v>
      </c>
      <c r="CF27" s="49">
        <f>SUMIFS('D5'!$W$12:$W$246,'D5'!$B$12:$B$246,$B27,'D5'!$AH$12:$AH$246,CF$8,'D5'!$AK$12:$AK$246,"taip")</f>
        <v>0</v>
      </c>
      <c r="CG27" s="49">
        <f>SUMIFS('D5'!$W$12:$W$246,'D5'!$B$12:$B$246,$B27,'D5'!$AH$12:$AH$246,CG$8,'D5'!$AK$12:$AK$246,"taip")</f>
        <v>0</v>
      </c>
      <c r="CH27" s="49">
        <f>SUMIFS('D5'!$W$12:$W$246,'D5'!$B$12:$B$246,$B27,'D5'!$AH$12:$AH$246,CH$8,'D5'!$AK$12:$AK$246,"taip")</f>
        <v>0</v>
      </c>
      <c r="CI27" s="49">
        <f>SUMIFS('D5'!$W$12:$W$246,'D5'!$B$12:$B$246,$B27,'D5'!$AH$12:$AH$246,CI$8,'D5'!$AK$12:$AK$246,"taip")</f>
        <v>0</v>
      </c>
      <c r="CJ27" s="49">
        <f>SUMIFS('D5'!$W$12:$W$246,'D5'!$B$12:$B$246,$B27,'D5'!$AH$12:$AH$246,CJ$8,'D5'!$AK$12:$AK$246,"taip")</f>
        <v>0</v>
      </c>
      <c r="CK27" s="127">
        <f t="shared" si="34"/>
        <v>100</v>
      </c>
      <c r="CL27" s="126">
        <f t="shared" si="35"/>
        <v>0</v>
      </c>
      <c r="CM27" s="126">
        <f t="shared" si="13"/>
        <v>0</v>
      </c>
      <c r="CN27" s="126">
        <f t="shared" si="14"/>
        <v>50.046190166626744</v>
      </c>
      <c r="CO27" s="126">
        <f t="shared" si="15"/>
        <v>49.953809833373256</v>
      </c>
      <c r="CP27" s="126">
        <f t="shared" si="16"/>
        <v>0</v>
      </c>
      <c r="CQ27" s="126">
        <f t="shared" si="17"/>
        <v>0</v>
      </c>
      <c r="CR27" s="126">
        <f t="shared" si="18"/>
        <v>0</v>
      </c>
      <c r="CS27" s="126">
        <f t="shared" si="19"/>
        <v>0</v>
      </c>
      <c r="CT27" s="126">
        <f t="shared" si="20"/>
        <v>0</v>
      </c>
    </row>
    <row r="28" spans="2:98" x14ac:dyDescent="0.25">
      <c r="B28" s="27" t="str">
        <f>'VPS1'!A24</f>
        <v>KELM-LEADER-19.2-SAVA-9</v>
      </c>
      <c r="C28" s="28" t="str">
        <f>'VPS1'!B24</f>
        <v>KELM</v>
      </c>
      <c r="D28" s="28">
        <f>'VPS1'!C24</f>
        <v>3</v>
      </c>
      <c r="E28" s="27" t="str">
        <f>'VPS1'!D24</f>
        <v>Pagrindinės paslaugos ir kaimų atnaujinimas kaimo vietovėse</v>
      </c>
      <c r="F28" s="27" t="str">
        <f>'VPS1'!E24</f>
        <v>LEADER-19.2-SAVA-9</v>
      </c>
      <c r="G28" s="27" t="str">
        <f>'VPS1'!G24</f>
        <v>EŽŪFKP</v>
      </c>
      <c r="H28" s="79">
        <f>'VPS1'!F24</f>
        <v>177681</v>
      </c>
      <c r="I28" s="51">
        <f t="shared" si="36"/>
        <v>9</v>
      </c>
      <c r="J28" s="49">
        <f>COUNTIFS('D5'!$B$12:$B$246,$B28,'D5'!$AF$12:$AF$246,J$8,'D5'!$AI$12:$AI$246,"taip")</f>
        <v>0</v>
      </c>
      <c r="K28" s="49">
        <f>COUNTIFS('D5'!$B$12:$B$246,$B28,'D5'!$AF$12:$AF$246,K$8,'D5'!$AI$12:$AI$246,"taip")</f>
        <v>2</v>
      </c>
      <c r="L28" s="49">
        <f>COUNTIFS('D5'!$B$12:$B$246,$B28,'D5'!$AF$12:$AF$246,L$8,'D5'!$AI$12:$AI$246,"taip")</f>
        <v>2</v>
      </c>
      <c r="M28" s="49">
        <f>COUNTIFS('D5'!$B$12:$B$246,$B28,'D5'!$AF$12:$AF$246,M$8,'D5'!$AI$12:$AI$246,"taip")</f>
        <v>0</v>
      </c>
      <c r="N28" s="49">
        <f>COUNTIFS('D5'!$B$12:$B$246,$B28,'D5'!$AF$12:$AF$246,N$8,'D5'!$AI$12:$AI$246,"taip")</f>
        <v>1</v>
      </c>
      <c r="O28" s="49">
        <f>COUNTIFS('D5'!$B$12:$B$246,$B28,'D5'!$AF$12:$AF$246,O$8,'D5'!$AI$12:$AI$246,"taip")</f>
        <v>4</v>
      </c>
      <c r="P28" s="49">
        <f>COUNTIFS('D5'!$B$12:$B$246,$B28,'D5'!$AF$12:$AF$246,P$8,'D5'!$AI$12:$AI$246,"taip")</f>
        <v>0</v>
      </c>
      <c r="Q28" s="49">
        <f>COUNTIFS('D5'!$B$12:$B$246,$B28,'D5'!$AF$12:$AF$246,Q$8,'D5'!$AI$12:$AI$246,"taip")</f>
        <v>0</v>
      </c>
      <c r="R28" s="49">
        <f>COUNTIFS('D5'!$B$12:$B$246,$B28,'D5'!$AF$12:$AF$246,R$8,'D5'!$AI$12:$AI$246,"taip")</f>
        <v>0</v>
      </c>
      <c r="S28" s="51">
        <f t="shared" si="37"/>
        <v>177681</v>
      </c>
      <c r="T28" s="49">
        <f>SUMIFS('D5'!$W$12:$W$246,'D5'!$B$12:$B$246,$B28,'D5'!$AF$12:$AF$246,T$8,'D5'!$AI$12:$AI$246,"taip")</f>
        <v>0</v>
      </c>
      <c r="U28" s="49">
        <f>SUMIFS('D5'!$W$12:$W$246,'D5'!$B$12:$B$246,$B28,'D5'!$AF$12:$AF$246,U$8,'D5'!$AI$12:$AI$246,"taip")</f>
        <v>52842</v>
      </c>
      <c r="V28" s="49">
        <f>SUMIFS('D5'!$W$12:$W$246,'D5'!$B$12:$B$246,$B28,'D5'!$AF$12:$AF$246,V$8,'D5'!$AI$12:$AI$246,"taip")</f>
        <v>43597</v>
      </c>
      <c r="W28" s="49">
        <f>SUMIFS('D5'!$W$12:$W$246,'D5'!$B$12:$B$246,$B28,'D5'!$AF$12:$AF$246,W$8,'D5'!$AI$12:$AI$246,"taip")</f>
        <v>0</v>
      </c>
      <c r="X28" s="49">
        <f>SUMIFS('D5'!$W$12:$W$246,'D5'!$B$12:$B$246,$B28,'D5'!$AF$12:$AF$246,X$8,'D5'!$AI$12:$AI$246,"taip")</f>
        <v>20515</v>
      </c>
      <c r="Y28" s="49">
        <f>SUMIFS('D5'!$W$12:$W$246,'D5'!$B$12:$B$246,$B28,'D5'!$AF$12:$AF$246,Y$8,'D5'!$AI$12:$AI$246,"taip")</f>
        <v>60727</v>
      </c>
      <c r="Z28" s="49">
        <f>SUMIFS('D5'!$W$12:$W$246,'D5'!$B$12:$B$246,$B28,'D5'!$AF$12:$AF$246,Z$8,'D5'!$AI$12:$AI$246,"taip")</f>
        <v>0</v>
      </c>
      <c r="AA28" s="49">
        <f>SUMIFS('D5'!$W$12:$W$246,'D5'!$B$12:$B$246,$B28,'D5'!$AF$12:$AF$246,AA$8,'D5'!$AI$12:$AI$246,"taip")</f>
        <v>0</v>
      </c>
      <c r="AB28" s="49">
        <f>SUMIFS('D5'!$W$12:$W$246,'D5'!$B$12:$B$246,$B28,'D5'!$AF$12:$AF$246,AB$8,'D5'!$AI$12:$AI$246,"taip")</f>
        <v>0</v>
      </c>
      <c r="AC28" s="127">
        <f t="shared" si="22"/>
        <v>100</v>
      </c>
      <c r="AD28" s="126">
        <f t="shared" si="23"/>
        <v>0</v>
      </c>
      <c r="AE28" s="126">
        <f t="shared" si="24"/>
        <v>29.739814611579181</v>
      </c>
      <c r="AF28" s="126">
        <f t="shared" si="25"/>
        <v>24.536669649540467</v>
      </c>
      <c r="AG28" s="126">
        <f t="shared" si="26"/>
        <v>0</v>
      </c>
      <c r="AH28" s="126">
        <f t="shared" si="27"/>
        <v>11.545972838964211</v>
      </c>
      <c r="AI28" s="126">
        <f t="shared" si="28"/>
        <v>34.177542899916141</v>
      </c>
      <c r="AJ28" s="126">
        <f t="shared" si="42"/>
        <v>0</v>
      </c>
      <c r="AK28" s="126">
        <f t="shared" si="43"/>
        <v>0</v>
      </c>
      <c r="AL28" s="126">
        <f t="shared" si="29"/>
        <v>0</v>
      </c>
      <c r="AM28" s="51">
        <f t="shared" si="38"/>
        <v>9</v>
      </c>
      <c r="AN28" s="49">
        <f>COUNTIFS('D5'!$B$12:$B$246,$B28,'D5'!$AG$12:$AG$246,AN$8,'D5'!$AJ$12:$AJ$246,"taip")</f>
        <v>0</v>
      </c>
      <c r="AO28" s="49">
        <f>COUNTIFS('D5'!$B$12:$B$246,$B28,'D5'!$AG$12:$AG$246,AO$8,'D5'!$AJ$12:$AJ$246,"taip")</f>
        <v>1</v>
      </c>
      <c r="AP28" s="49">
        <f>COUNTIFS('D5'!$B$12:$B$246,$B28,'D5'!$AG$12:$AG$246,AP$8,'D5'!$AJ$12:$AJ$246,"taip")</f>
        <v>3</v>
      </c>
      <c r="AQ28" s="49">
        <f>COUNTIFS('D5'!$B$12:$B$246,$B28,'D5'!$AG$12:$AG$246,AQ$8,'D5'!$AJ$12:$AJ$246,"taip")</f>
        <v>0</v>
      </c>
      <c r="AR28" s="49">
        <f>COUNTIFS('D5'!$B$12:$B$246,$B28,'D5'!$AG$12:$AG$246,AR$8,'D5'!$AJ$12:$AJ$246,"taip")</f>
        <v>0</v>
      </c>
      <c r="AS28" s="49">
        <f>COUNTIFS('D5'!$B$12:$B$246,$B28,'D5'!$AG$12:$AG$246,AS$8,'D5'!$AJ$12:$AJ$246,"taip")</f>
        <v>5</v>
      </c>
      <c r="AT28" s="49">
        <f>COUNTIFS('D5'!$B$12:$B$246,$B28,'D5'!$AG$12:$AG$246,AT$8,'D5'!$AJ$12:$AJ$246,"taip")</f>
        <v>0</v>
      </c>
      <c r="AU28" s="49">
        <f>COUNTIFS('D5'!$B$12:$B$246,$B28,'D5'!$AG$12:$AG$246,AU$8,'D5'!$AJ$12:$AJ$246,"taip")</f>
        <v>0</v>
      </c>
      <c r="AV28" s="49">
        <f>COUNTIFS('D5'!$B$12:$B$246,$B28,'D5'!$AG$12:$AG$246,AV$8,'D5'!$AJ$12:$AJ$246,"taip")</f>
        <v>0</v>
      </c>
      <c r="AW28" s="51">
        <f t="shared" si="39"/>
        <v>177681</v>
      </c>
      <c r="AX28" s="49">
        <f>SUMIFS('D5'!$W$12:$W$246,'D5'!$B$12:$B$246,$B28,'D5'!$AG$12:$AG$246,AX$8,'D5'!$AJ$12:$AJ$246,"taip")</f>
        <v>0</v>
      </c>
      <c r="AY28" s="49">
        <f>SUMIFS('D5'!$W$12:$W$246,'D5'!$B$12:$B$246,$B28,'D5'!$AG$12:$AG$246,AY$8,'D5'!$AJ$12:$AJ$246,"taip")</f>
        <v>25000</v>
      </c>
      <c r="AZ28" s="49">
        <f>SUMIFS('D5'!$W$12:$W$246,'D5'!$B$12:$B$246,$B28,'D5'!$AG$12:$AG$246,AZ$8,'D5'!$AJ$12:$AJ$246,"taip")</f>
        <v>71439</v>
      </c>
      <c r="BA28" s="49">
        <f>SUMIFS('D5'!$W$12:$W$246,'D5'!$B$12:$B$246,$B28,'D5'!$AG$12:$AG$246,BA$8,'D5'!$AJ$12:$AJ$246,"taip")</f>
        <v>0</v>
      </c>
      <c r="BB28" s="49">
        <f>SUMIFS('D5'!$W$12:$W$246,'D5'!$B$12:$B$246,$B28,'D5'!$AG$12:$AG$246,BB$8,'D5'!$AJ$12:$AJ$246,"taip")</f>
        <v>0</v>
      </c>
      <c r="BC28" s="49">
        <f>SUMIFS('D5'!$W$12:$W$246,'D5'!$B$12:$B$246,$B28,'D5'!$AG$12:$AG$246,BC$8,'D5'!$AJ$12:$AJ$246,"taip")</f>
        <v>81242</v>
      </c>
      <c r="BD28" s="49">
        <f>SUMIFS('D5'!$W$12:$W$246,'D5'!$B$12:$B$246,$B28,'D5'!$AG$12:$AG$246,BD$8,'D5'!$AJ$12:$AJ$246,"taip")</f>
        <v>0</v>
      </c>
      <c r="BE28" s="49">
        <f>SUMIFS('D5'!$W$12:$W$246,'D5'!$B$12:$B$246,$B28,'D5'!$AG$12:$AG$246,BE$8,'D5'!$AJ$12:$AJ$246,"taip")</f>
        <v>0</v>
      </c>
      <c r="BF28" s="49">
        <f>SUMIFS('D5'!$W$12:$W$246,'D5'!$B$12:$B$246,$B28,'D5'!$AG$12:$AG$246,BF$8,'D5'!$AJ$12:$AJ$246,"taip")</f>
        <v>0</v>
      </c>
      <c r="BG28" s="127">
        <f t="shared" si="31"/>
        <v>100</v>
      </c>
      <c r="BH28" s="126">
        <f t="shared" si="32"/>
        <v>0</v>
      </c>
      <c r="BI28" s="126">
        <f t="shared" si="4"/>
        <v>14.070159443046808</v>
      </c>
      <c r="BJ28" s="126">
        <f t="shared" si="5"/>
        <v>40.206324818072837</v>
      </c>
      <c r="BK28" s="126">
        <f t="shared" si="6"/>
        <v>0</v>
      </c>
      <c r="BL28" s="126">
        <f t="shared" si="7"/>
        <v>0</v>
      </c>
      <c r="BM28" s="126">
        <f t="shared" si="8"/>
        <v>45.723515738880351</v>
      </c>
      <c r="BN28" s="126">
        <f t="shared" si="9"/>
        <v>0</v>
      </c>
      <c r="BO28" s="126">
        <f t="shared" si="10"/>
        <v>0</v>
      </c>
      <c r="BP28" s="126">
        <f t="shared" si="11"/>
        <v>0</v>
      </c>
      <c r="BQ28" s="51">
        <f t="shared" si="40"/>
        <v>9</v>
      </c>
      <c r="BR28" s="49">
        <f>COUNTIFS('D5'!$B$12:$B$246,$B28,'D5'!$AH$12:$AH$246,BR$8,'D5'!$AK$12:$AK$246,"taip")</f>
        <v>0</v>
      </c>
      <c r="BS28" s="49">
        <f>COUNTIFS('D5'!$B$12:$B$246,$B28,'D5'!$AH$12:$AH$246,BS$8,'D5'!$AK$12:$AK$246,"taip")</f>
        <v>0</v>
      </c>
      <c r="BT28" s="49">
        <f>COUNTIFS('D5'!$B$12:$B$246,$B28,'D5'!$AH$12:$AH$246,BT$8,'D5'!$AK$12:$AK$246,"taip")</f>
        <v>2</v>
      </c>
      <c r="BU28" s="49">
        <f>COUNTIFS('D5'!$B$12:$B$246,$B28,'D5'!$AH$12:$AH$246,BU$8,'D5'!$AK$12:$AK$246,"taip")</f>
        <v>1</v>
      </c>
      <c r="BV28" s="49">
        <f>COUNTIFS('D5'!$B$12:$B$246,$B28,'D5'!$AH$12:$AH$246,BV$8,'D5'!$AK$12:$AK$246,"taip")</f>
        <v>1</v>
      </c>
      <c r="BW28" s="49">
        <f>COUNTIFS('D5'!$B$12:$B$246,$B28,'D5'!$AH$12:$AH$246,BW$8,'D5'!$AK$12:$AK$246,"taip")</f>
        <v>2</v>
      </c>
      <c r="BX28" s="49">
        <f>COUNTIFS('D5'!$B$12:$B$246,$B28,'D5'!$AH$12:$AH$246,BX$8,'D5'!$AK$12:$AK$246,"taip")</f>
        <v>3</v>
      </c>
      <c r="BY28" s="49">
        <f>COUNTIFS('D5'!$B$12:$B$246,$B28,'D5'!$AH$12:$AH$246,BY$8,'D5'!$AK$12:$AK$246,"taip")</f>
        <v>0</v>
      </c>
      <c r="BZ28" s="49">
        <f>COUNTIFS('D5'!$B$12:$B$246,$B28,'D5'!$AH$12:$AH$246,BZ$8,'D5'!$AK$12:$AK$246,"taip")</f>
        <v>0</v>
      </c>
      <c r="CA28" s="51">
        <f t="shared" si="41"/>
        <v>177681</v>
      </c>
      <c r="CB28" s="49">
        <f>SUMIFS('D5'!$W$12:$W$246,'D5'!$B$12:$B$246,$B28,'D5'!$AH$12:$AH$246,CB$8,'D5'!$AK$12:$AK$246,"taip")</f>
        <v>0</v>
      </c>
      <c r="CC28" s="49">
        <f>SUMIFS('D5'!$W$12:$W$246,'D5'!$B$12:$B$246,$B28,'D5'!$AH$12:$AH$246,CC$8,'D5'!$AK$12:$AK$246,"taip")</f>
        <v>0</v>
      </c>
      <c r="CD28" s="49">
        <f>SUMIFS('D5'!$W$12:$W$246,'D5'!$B$12:$B$246,$B28,'D5'!$AH$12:$AH$246,CD$8,'D5'!$AK$12:$AK$246,"taip")</f>
        <v>39398</v>
      </c>
      <c r="CE28" s="49">
        <f>SUMIFS('D5'!$W$12:$W$246,'D5'!$B$12:$B$246,$B28,'D5'!$AH$12:$AH$246,CE$8,'D5'!$AK$12:$AK$246,"taip")</f>
        <v>27842</v>
      </c>
      <c r="CF28" s="49">
        <f>SUMIFS('D5'!$W$12:$W$246,'D5'!$B$12:$B$246,$B28,'D5'!$AH$12:$AH$246,CF$8,'D5'!$AK$12:$AK$246,"taip")</f>
        <v>29199</v>
      </c>
      <c r="CG28" s="49">
        <f>SUMIFS('D5'!$W$12:$W$246,'D5'!$B$12:$B$246,$B28,'D5'!$AH$12:$AH$246,CG$8,'D5'!$AK$12:$AK$246,"taip")</f>
        <v>24995</v>
      </c>
      <c r="CH28" s="49">
        <f>SUMIFS('D5'!$W$12:$W$246,'D5'!$B$12:$B$246,$B28,'D5'!$AH$12:$AH$246,CH$8,'D5'!$AK$12:$AK$246,"taip")</f>
        <v>56247</v>
      </c>
      <c r="CI28" s="49">
        <f>SUMIFS('D5'!$W$12:$W$246,'D5'!$B$12:$B$246,$B28,'D5'!$AH$12:$AH$246,CI$8,'D5'!$AK$12:$AK$246,"taip")</f>
        <v>0</v>
      </c>
      <c r="CJ28" s="49">
        <f>SUMIFS('D5'!$W$12:$W$246,'D5'!$B$12:$B$246,$B28,'D5'!$AH$12:$AH$246,CJ$8,'D5'!$AK$12:$AK$246,"taip")</f>
        <v>0</v>
      </c>
      <c r="CK28" s="127">
        <f t="shared" si="34"/>
        <v>100</v>
      </c>
      <c r="CL28" s="126">
        <f t="shared" si="35"/>
        <v>0</v>
      </c>
      <c r="CM28" s="126">
        <f t="shared" si="13"/>
        <v>0</v>
      </c>
      <c r="CN28" s="126">
        <f t="shared" si="14"/>
        <v>22.173445669486327</v>
      </c>
      <c r="CO28" s="126">
        <f t="shared" si="15"/>
        <v>15.669655168532371</v>
      </c>
      <c r="CP28" s="126">
        <f t="shared" si="16"/>
        <v>16.433383423100949</v>
      </c>
      <c r="CQ28" s="126">
        <f t="shared" si="17"/>
        <v>14.0673454111582</v>
      </c>
      <c r="CR28" s="126">
        <f t="shared" si="18"/>
        <v>31.656170327722155</v>
      </c>
      <c r="CS28" s="126">
        <f t="shared" si="19"/>
        <v>0</v>
      </c>
      <c r="CT28" s="126">
        <f t="shared" si="20"/>
        <v>0</v>
      </c>
    </row>
    <row r="29" spans="2:98" x14ac:dyDescent="0.25">
      <c r="B29" s="27" t="str">
        <f>'VPS1'!A25</f>
        <v>-</v>
      </c>
      <c r="C29" s="28">
        <f>'VPS1'!B25</f>
        <v>0</v>
      </c>
      <c r="D29" s="28">
        <f>'VPS1'!C25</f>
        <v>0</v>
      </c>
      <c r="E29" s="27">
        <f>'VPS1'!D25</f>
        <v>0</v>
      </c>
      <c r="F29" s="27">
        <f>'VPS1'!E25</f>
        <v>0</v>
      </c>
      <c r="G29" s="27">
        <f>'VPS1'!G25</f>
        <v>0</v>
      </c>
      <c r="H29" s="79">
        <f>'VPS1'!F25</f>
        <v>0</v>
      </c>
      <c r="I29" s="51">
        <f t="shared" si="36"/>
        <v>0</v>
      </c>
      <c r="J29" s="49">
        <f>COUNTIFS('D5'!$B$12:$B$246,$B29,'D5'!$AF$12:$AF$246,J$8,'D5'!$AI$12:$AI$246,"taip")</f>
        <v>0</v>
      </c>
      <c r="K29" s="49">
        <f>COUNTIFS('D5'!$B$12:$B$246,$B29,'D5'!$AF$12:$AF$246,K$8,'D5'!$AI$12:$AI$246,"taip")</f>
        <v>0</v>
      </c>
      <c r="L29" s="49">
        <f>COUNTIFS('D5'!$B$12:$B$246,$B29,'D5'!$AF$12:$AF$246,L$8,'D5'!$AI$12:$AI$246,"taip")</f>
        <v>0</v>
      </c>
      <c r="M29" s="49">
        <f>COUNTIFS('D5'!$B$12:$B$246,$B29,'D5'!$AF$12:$AF$246,M$8,'D5'!$AI$12:$AI$246,"taip")</f>
        <v>0</v>
      </c>
      <c r="N29" s="49">
        <f>COUNTIFS('D5'!$B$12:$B$246,$B29,'D5'!$AF$12:$AF$246,N$8,'D5'!$AI$12:$AI$246,"taip")</f>
        <v>0</v>
      </c>
      <c r="O29" s="49">
        <f>COUNTIFS('D5'!$B$12:$B$246,$B29,'D5'!$AF$12:$AF$246,O$8,'D5'!$AI$12:$AI$246,"taip")</f>
        <v>0</v>
      </c>
      <c r="P29" s="49">
        <f>COUNTIFS('D5'!$B$12:$B$246,$B29,'D5'!$AF$12:$AF$246,P$8,'D5'!$AI$12:$AI$246,"taip")</f>
        <v>0</v>
      </c>
      <c r="Q29" s="49">
        <f>COUNTIFS('D5'!$B$12:$B$246,$B29,'D5'!$AF$12:$AF$246,Q$8,'D5'!$AI$12:$AI$246,"taip")</f>
        <v>0</v>
      </c>
      <c r="R29" s="49">
        <f>COUNTIFS('D5'!$B$12:$B$246,$B29,'D5'!$AF$12:$AF$246,R$8,'D5'!$AI$12:$AI$246,"taip")</f>
        <v>0</v>
      </c>
      <c r="S29" s="51">
        <f t="shared" si="37"/>
        <v>0</v>
      </c>
      <c r="T29" s="49">
        <f>SUMIFS('D5'!$W$12:$W$246,'D5'!$B$12:$B$246,$B29,'D5'!$AF$12:$AF$246,T$8,'D5'!$AI$12:$AI$246,"taip")</f>
        <v>0</v>
      </c>
      <c r="U29" s="49">
        <f>SUMIFS('D5'!$W$12:$W$246,'D5'!$B$12:$B$246,$B29,'D5'!$AF$12:$AF$246,U$8,'D5'!$AI$12:$AI$246,"taip")</f>
        <v>0</v>
      </c>
      <c r="V29" s="49">
        <f>SUMIFS('D5'!$W$12:$W$246,'D5'!$B$12:$B$246,$B29,'D5'!$AF$12:$AF$246,V$8,'D5'!$AI$12:$AI$246,"taip")</f>
        <v>0</v>
      </c>
      <c r="W29" s="49">
        <f>SUMIFS('D5'!$W$12:$W$246,'D5'!$B$12:$B$246,$B29,'D5'!$AF$12:$AF$246,W$8,'D5'!$AI$12:$AI$246,"taip")</f>
        <v>0</v>
      </c>
      <c r="X29" s="49">
        <f>SUMIFS('D5'!$W$12:$W$246,'D5'!$B$12:$B$246,$B29,'D5'!$AF$12:$AF$246,X$8,'D5'!$AI$12:$AI$246,"taip")</f>
        <v>0</v>
      </c>
      <c r="Y29" s="49">
        <f>SUMIFS('D5'!$W$12:$W$246,'D5'!$B$12:$B$246,$B29,'D5'!$AF$12:$AF$246,Y$8,'D5'!$AI$12:$AI$246,"taip")</f>
        <v>0</v>
      </c>
      <c r="Z29" s="49">
        <f>SUMIFS('D5'!$W$12:$W$246,'D5'!$B$12:$B$246,$B29,'D5'!$AF$12:$AF$246,Z$8,'D5'!$AI$12:$AI$246,"taip")</f>
        <v>0</v>
      </c>
      <c r="AA29" s="49">
        <f>SUMIFS('D5'!$W$12:$W$246,'D5'!$B$12:$B$246,$B29,'D5'!$AF$12:$AF$246,AA$8,'D5'!$AI$12:$AI$246,"taip")</f>
        <v>0</v>
      </c>
      <c r="AB29" s="49">
        <f>SUMIFS('D5'!$W$12:$W$246,'D5'!$B$12:$B$246,$B29,'D5'!$AF$12:$AF$246,AB$8,'D5'!$AI$12:$AI$246,"taip")</f>
        <v>0</v>
      </c>
      <c r="AC29" s="127">
        <f t="shared" si="22"/>
        <v>0</v>
      </c>
      <c r="AD29" s="126">
        <f t="shared" si="23"/>
        <v>0</v>
      </c>
      <c r="AE29" s="126">
        <f t="shared" si="24"/>
        <v>0</v>
      </c>
      <c r="AF29" s="126">
        <f t="shared" si="25"/>
        <v>0</v>
      </c>
      <c r="AG29" s="126">
        <f t="shared" si="26"/>
        <v>0</v>
      </c>
      <c r="AH29" s="126">
        <f t="shared" si="27"/>
        <v>0</v>
      </c>
      <c r="AI29" s="126">
        <f t="shared" si="28"/>
        <v>0</v>
      </c>
      <c r="AJ29" s="126">
        <f t="shared" si="42"/>
        <v>0</v>
      </c>
      <c r="AK29" s="126">
        <f t="shared" si="43"/>
        <v>0</v>
      </c>
      <c r="AL29" s="126">
        <f t="shared" si="29"/>
        <v>0</v>
      </c>
      <c r="AM29" s="51">
        <f t="shared" si="38"/>
        <v>0</v>
      </c>
      <c r="AN29" s="49">
        <f>COUNTIFS('D5'!$B$12:$B$246,$B29,'D5'!$AG$12:$AG$246,AN$8,'D5'!$AJ$12:$AJ$246,"taip")</f>
        <v>0</v>
      </c>
      <c r="AO29" s="49">
        <f>COUNTIFS('D5'!$B$12:$B$246,$B29,'D5'!$AG$12:$AG$246,AO$8,'D5'!$AJ$12:$AJ$246,"taip")</f>
        <v>0</v>
      </c>
      <c r="AP29" s="49">
        <f>COUNTIFS('D5'!$B$12:$B$246,$B29,'D5'!$AG$12:$AG$246,AP$8,'D5'!$AJ$12:$AJ$246,"taip")</f>
        <v>0</v>
      </c>
      <c r="AQ29" s="49">
        <f>COUNTIFS('D5'!$B$12:$B$246,$B29,'D5'!$AG$12:$AG$246,AQ$8,'D5'!$AJ$12:$AJ$246,"taip")</f>
        <v>0</v>
      </c>
      <c r="AR29" s="49">
        <f>COUNTIFS('D5'!$B$12:$B$246,$B29,'D5'!$AG$12:$AG$246,AR$8,'D5'!$AJ$12:$AJ$246,"taip")</f>
        <v>0</v>
      </c>
      <c r="AS29" s="49">
        <f>COUNTIFS('D5'!$B$12:$B$246,$B29,'D5'!$AG$12:$AG$246,AS$8,'D5'!$AJ$12:$AJ$246,"taip")</f>
        <v>0</v>
      </c>
      <c r="AT29" s="49">
        <f>COUNTIFS('D5'!$B$12:$B$246,$B29,'D5'!$AG$12:$AG$246,AT$8,'D5'!$AJ$12:$AJ$246,"taip")</f>
        <v>0</v>
      </c>
      <c r="AU29" s="49">
        <f>COUNTIFS('D5'!$B$12:$B$246,$B29,'D5'!$AG$12:$AG$246,AU$8,'D5'!$AJ$12:$AJ$246,"taip")</f>
        <v>0</v>
      </c>
      <c r="AV29" s="49">
        <f>COUNTIFS('D5'!$B$12:$B$246,$B29,'D5'!$AG$12:$AG$246,AV$8,'D5'!$AJ$12:$AJ$246,"taip")</f>
        <v>0</v>
      </c>
      <c r="AW29" s="51">
        <f t="shared" si="39"/>
        <v>0</v>
      </c>
      <c r="AX29" s="49">
        <f>SUMIFS('D5'!$W$12:$W$246,'D5'!$B$12:$B$246,$B29,'D5'!$AG$12:$AG$246,AX$8,'D5'!$AJ$12:$AJ$246,"taip")</f>
        <v>0</v>
      </c>
      <c r="AY29" s="49">
        <f>SUMIFS('D5'!$W$12:$W$246,'D5'!$B$12:$B$246,$B29,'D5'!$AG$12:$AG$246,AY$8,'D5'!$AJ$12:$AJ$246,"taip")</f>
        <v>0</v>
      </c>
      <c r="AZ29" s="49">
        <f>SUMIFS('D5'!$W$12:$W$246,'D5'!$B$12:$B$246,$B29,'D5'!$AG$12:$AG$246,AZ$8,'D5'!$AJ$12:$AJ$246,"taip")</f>
        <v>0</v>
      </c>
      <c r="BA29" s="49">
        <f>SUMIFS('D5'!$W$12:$W$246,'D5'!$B$12:$B$246,$B29,'D5'!$AG$12:$AG$246,BA$8,'D5'!$AJ$12:$AJ$246,"taip")</f>
        <v>0</v>
      </c>
      <c r="BB29" s="49">
        <f>SUMIFS('D5'!$W$12:$W$246,'D5'!$B$12:$B$246,$B29,'D5'!$AG$12:$AG$246,BB$8,'D5'!$AJ$12:$AJ$246,"taip")</f>
        <v>0</v>
      </c>
      <c r="BC29" s="49">
        <f>SUMIFS('D5'!$W$12:$W$246,'D5'!$B$12:$B$246,$B29,'D5'!$AG$12:$AG$246,BC$8,'D5'!$AJ$12:$AJ$246,"taip")</f>
        <v>0</v>
      </c>
      <c r="BD29" s="49">
        <f>SUMIFS('D5'!$W$12:$W$246,'D5'!$B$12:$B$246,$B29,'D5'!$AG$12:$AG$246,BD$8,'D5'!$AJ$12:$AJ$246,"taip")</f>
        <v>0</v>
      </c>
      <c r="BE29" s="49">
        <f>SUMIFS('D5'!$W$12:$W$246,'D5'!$B$12:$B$246,$B29,'D5'!$AG$12:$AG$246,BE$8,'D5'!$AJ$12:$AJ$246,"taip")</f>
        <v>0</v>
      </c>
      <c r="BF29" s="49">
        <f>SUMIFS('D5'!$W$12:$W$246,'D5'!$B$12:$B$246,$B29,'D5'!$AG$12:$AG$246,BF$8,'D5'!$AJ$12:$AJ$246,"taip")</f>
        <v>0</v>
      </c>
      <c r="BG29" s="127">
        <f t="shared" si="31"/>
        <v>0</v>
      </c>
      <c r="BH29" s="126">
        <f t="shared" si="32"/>
        <v>0</v>
      </c>
      <c r="BI29" s="126">
        <f t="shared" si="4"/>
        <v>0</v>
      </c>
      <c r="BJ29" s="126">
        <f t="shared" si="5"/>
        <v>0</v>
      </c>
      <c r="BK29" s="126">
        <f t="shared" si="6"/>
        <v>0</v>
      </c>
      <c r="BL29" s="126">
        <f t="shared" si="7"/>
        <v>0</v>
      </c>
      <c r="BM29" s="126">
        <f t="shared" si="8"/>
        <v>0</v>
      </c>
      <c r="BN29" s="126">
        <f t="shared" si="9"/>
        <v>0</v>
      </c>
      <c r="BO29" s="126">
        <f t="shared" si="10"/>
        <v>0</v>
      </c>
      <c r="BP29" s="126">
        <f t="shared" si="11"/>
        <v>0</v>
      </c>
      <c r="BQ29" s="51">
        <f t="shared" si="40"/>
        <v>0</v>
      </c>
      <c r="BR29" s="49">
        <f>COUNTIFS('D5'!$B$12:$B$246,$B29,'D5'!$AH$12:$AH$246,BR$8,'D5'!$AK$12:$AK$246,"taip")</f>
        <v>0</v>
      </c>
      <c r="BS29" s="49">
        <f>COUNTIFS('D5'!$B$12:$B$246,$B29,'D5'!$AH$12:$AH$246,BS$8,'D5'!$AK$12:$AK$246,"taip")</f>
        <v>0</v>
      </c>
      <c r="BT29" s="49">
        <f>COUNTIFS('D5'!$B$12:$B$246,$B29,'D5'!$AH$12:$AH$246,BT$8,'D5'!$AK$12:$AK$246,"taip")</f>
        <v>0</v>
      </c>
      <c r="BU29" s="49">
        <f>COUNTIFS('D5'!$B$12:$B$246,$B29,'D5'!$AH$12:$AH$246,BU$8,'D5'!$AK$12:$AK$246,"taip")</f>
        <v>0</v>
      </c>
      <c r="BV29" s="49">
        <f>COUNTIFS('D5'!$B$12:$B$246,$B29,'D5'!$AH$12:$AH$246,BV$8,'D5'!$AK$12:$AK$246,"taip")</f>
        <v>0</v>
      </c>
      <c r="BW29" s="49">
        <f>COUNTIFS('D5'!$B$12:$B$246,$B29,'D5'!$AH$12:$AH$246,BW$8,'D5'!$AK$12:$AK$246,"taip")</f>
        <v>0</v>
      </c>
      <c r="BX29" s="49">
        <f>COUNTIFS('D5'!$B$12:$B$246,$B29,'D5'!$AH$12:$AH$246,BX$8,'D5'!$AK$12:$AK$246,"taip")</f>
        <v>0</v>
      </c>
      <c r="BY29" s="49">
        <f>COUNTIFS('D5'!$B$12:$B$246,$B29,'D5'!$AH$12:$AH$246,BY$8,'D5'!$AK$12:$AK$246,"taip")</f>
        <v>0</v>
      </c>
      <c r="BZ29" s="49">
        <f>COUNTIFS('D5'!$B$12:$B$246,$B29,'D5'!$AH$12:$AH$246,BZ$8,'D5'!$AK$12:$AK$246,"taip")</f>
        <v>0</v>
      </c>
      <c r="CA29" s="51">
        <f t="shared" si="41"/>
        <v>0</v>
      </c>
      <c r="CB29" s="49">
        <f>SUMIFS('D5'!$W$12:$W$246,'D5'!$B$12:$B$246,$B29,'D5'!$AH$12:$AH$246,CB$8,'D5'!$AK$12:$AK$246,"taip")</f>
        <v>0</v>
      </c>
      <c r="CC29" s="49">
        <f>SUMIFS('D5'!$W$12:$W$246,'D5'!$B$12:$B$246,$B29,'D5'!$AH$12:$AH$246,CC$8,'D5'!$AK$12:$AK$246,"taip")</f>
        <v>0</v>
      </c>
      <c r="CD29" s="49">
        <f>SUMIFS('D5'!$W$12:$W$246,'D5'!$B$12:$B$246,$B29,'D5'!$AH$12:$AH$246,CD$8,'D5'!$AK$12:$AK$246,"taip")</f>
        <v>0</v>
      </c>
      <c r="CE29" s="49">
        <f>SUMIFS('D5'!$W$12:$W$246,'D5'!$B$12:$B$246,$B29,'D5'!$AH$12:$AH$246,CE$8,'D5'!$AK$12:$AK$246,"taip")</f>
        <v>0</v>
      </c>
      <c r="CF29" s="49">
        <f>SUMIFS('D5'!$W$12:$W$246,'D5'!$B$12:$B$246,$B29,'D5'!$AH$12:$AH$246,CF$8,'D5'!$AK$12:$AK$246,"taip")</f>
        <v>0</v>
      </c>
      <c r="CG29" s="49">
        <f>SUMIFS('D5'!$W$12:$W$246,'D5'!$B$12:$B$246,$B29,'D5'!$AH$12:$AH$246,CG$8,'D5'!$AK$12:$AK$246,"taip")</f>
        <v>0</v>
      </c>
      <c r="CH29" s="49">
        <f>SUMIFS('D5'!$W$12:$W$246,'D5'!$B$12:$B$246,$B29,'D5'!$AH$12:$AH$246,CH$8,'D5'!$AK$12:$AK$246,"taip")</f>
        <v>0</v>
      </c>
      <c r="CI29" s="49">
        <f>SUMIFS('D5'!$W$12:$W$246,'D5'!$B$12:$B$246,$B29,'D5'!$AH$12:$AH$246,CI$8,'D5'!$AK$12:$AK$246,"taip")</f>
        <v>0</v>
      </c>
      <c r="CJ29" s="49">
        <f>SUMIFS('D5'!$W$12:$W$246,'D5'!$B$12:$B$246,$B29,'D5'!$AH$12:$AH$246,CJ$8,'D5'!$AK$12:$AK$246,"taip")</f>
        <v>0</v>
      </c>
      <c r="CK29" s="127">
        <f t="shared" si="34"/>
        <v>0</v>
      </c>
      <c r="CL29" s="126">
        <f t="shared" si="35"/>
        <v>0</v>
      </c>
      <c r="CM29" s="126">
        <f t="shared" si="13"/>
        <v>0</v>
      </c>
      <c r="CN29" s="126">
        <f t="shared" si="14"/>
        <v>0</v>
      </c>
      <c r="CO29" s="126">
        <f t="shared" si="15"/>
        <v>0</v>
      </c>
      <c r="CP29" s="126">
        <f t="shared" si="16"/>
        <v>0</v>
      </c>
      <c r="CQ29" s="126">
        <f t="shared" si="17"/>
        <v>0</v>
      </c>
      <c r="CR29" s="126">
        <f t="shared" si="18"/>
        <v>0</v>
      </c>
      <c r="CS29" s="126">
        <f t="shared" si="19"/>
        <v>0</v>
      </c>
      <c r="CT29" s="126">
        <f t="shared" si="20"/>
        <v>0</v>
      </c>
    </row>
    <row r="30" spans="2:98" x14ac:dyDescent="0.25">
      <c r="B30" s="27" t="str">
        <f>'VPS1'!A26</f>
        <v>-</v>
      </c>
      <c r="C30" s="28">
        <f>'VPS1'!B26</f>
        <v>0</v>
      </c>
      <c r="D30" s="28">
        <f>'VPS1'!C26</f>
        <v>0</v>
      </c>
      <c r="E30" s="27">
        <f>'VPS1'!D26</f>
        <v>0</v>
      </c>
      <c r="F30" s="27">
        <f>'VPS1'!E26</f>
        <v>0</v>
      </c>
      <c r="G30" s="27">
        <f>'VPS1'!G26</f>
        <v>0</v>
      </c>
      <c r="H30" s="79">
        <f>'VPS1'!F26</f>
        <v>0</v>
      </c>
      <c r="I30" s="51">
        <f t="shared" si="36"/>
        <v>0</v>
      </c>
      <c r="J30" s="49">
        <f>COUNTIFS('D5'!$B$12:$B$246,$B30,'D5'!$AF$12:$AF$246,J$8,'D5'!$AI$12:$AI$246,"taip")</f>
        <v>0</v>
      </c>
      <c r="K30" s="49">
        <f>COUNTIFS('D5'!$B$12:$B$246,$B30,'D5'!$AF$12:$AF$246,K$8,'D5'!$AI$12:$AI$246,"taip")</f>
        <v>0</v>
      </c>
      <c r="L30" s="49">
        <f>COUNTIFS('D5'!$B$12:$B$246,$B30,'D5'!$AF$12:$AF$246,L$8,'D5'!$AI$12:$AI$246,"taip")</f>
        <v>0</v>
      </c>
      <c r="M30" s="49">
        <f>COUNTIFS('D5'!$B$12:$B$246,$B30,'D5'!$AF$12:$AF$246,M$8,'D5'!$AI$12:$AI$246,"taip")</f>
        <v>0</v>
      </c>
      <c r="N30" s="49">
        <f>COUNTIFS('D5'!$B$12:$B$246,$B30,'D5'!$AF$12:$AF$246,N$8,'D5'!$AI$12:$AI$246,"taip")</f>
        <v>0</v>
      </c>
      <c r="O30" s="49">
        <f>COUNTIFS('D5'!$B$12:$B$246,$B30,'D5'!$AF$12:$AF$246,O$8,'D5'!$AI$12:$AI$246,"taip")</f>
        <v>0</v>
      </c>
      <c r="P30" s="49">
        <f>COUNTIFS('D5'!$B$12:$B$246,$B30,'D5'!$AF$12:$AF$246,P$8,'D5'!$AI$12:$AI$246,"taip")</f>
        <v>0</v>
      </c>
      <c r="Q30" s="49">
        <f>COUNTIFS('D5'!$B$12:$B$246,$B30,'D5'!$AF$12:$AF$246,Q$8,'D5'!$AI$12:$AI$246,"taip")</f>
        <v>0</v>
      </c>
      <c r="R30" s="49">
        <f>COUNTIFS('D5'!$B$12:$B$246,$B30,'D5'!$AF$12:$AF$246,R$8,'D5'!$AI$12:$AI$246,"taip")</f>
        <v>0</v>
      </c>
      <c r="S30" s="51">
        <f t="shared" si="37"/>
        <v>0</v>
      </c>
      <c r="T30" s="49">
        <f>SUMIFS('D5'!$W$12:$W$246,'D5'!$B$12:$B$246,$B30,'D5'!$AF$12:$AF$246,T$8,'D5'!$AI$12:$AI$246,"taip")</f>
        <v>0</v>
      </c>
      <c r="U30" s="49">
        <f>SUMIFS('D5'!$W$12:$W$246,'D5'!$B$12:$B$246,$B30,'D5'!$AF$12:$AF$246,U$8,'D5'!$AI$12:$AI$246,"taip")</f>
        <v>0</v>
      </c>
      <c r="V30" s="49">
        <f>SUMIFS('D5'!$W$12:$W$246,'D5'!$B$12:$B$246,$B30,'D5'!$AF$12:$AF$246,V$8,'D5'!$AI$12:$AI$246,"taip")</f>
        <v>0</v>
      </c>
      <c r="W30" s="49">
        <f>SUMIFS('D5'!$W$12:$W$246,'D5'!$B$12:$B$246,$B30,'D5'!$AF$12:$AF$246,W$8,'D5'!$AI$12:$AI$246,"taip")</f>
        <v>0</v>
      </c>
      <c r="X30" s="49">
        <f>SUMIFS('D5'!$W$12:$W$246,'D5'!$B$12:$B$246,$B30,'D5'!$AF$12:$AF$246,X$8,'D5'!$AI$12:$AI$246,"taip")</f>
        <v>0</v>
      </c>
      <c r="Y30" s="49">
        <f>SUMIFS('D5'!$W$12:$W$246,'D5'!$B$12:$B$246,$B30,'D5'!$AF$12:$AF$246,Y$8,'D5'!$AI$12:$AI$246,"taip")</f>
        <v>0</v>
      </c>
      <c r="Z30" s="49">
        <f>SUMIFS('D5'!$W$12:$W$246,'D5'!$B$12:$B$246,$B30,'D5'!$AF$12:$AF$246,Z$8,'D5'!$AI$12:$AI$246,"taip")</f>
        <v>0</v>
      </c>
      <c r="AA30" s="49">
        <f>SUMIFS('D5'!$W$12:$W$246,'D5'!$B$12:$B$246,$B30,'D5'!$AF$12:$AF$246,AA$8,'D5'!$AI$12:$AI$246,"taip")</f>
        <v>0</v>
      </c>
      <c r="AB30" s="49">
        <f>SUMIFS('D5'!$W$12:$W$246,'D5'!$B$12:$B$246,$B30,'D5'!$AF$12:$AF$246,AB$8,'D5'!$AI$12:$AI$246,"taip")</f>
        <v>0</v>
      </c>
      <c r="AC30" s="127">
        <f t="shared" si="22"/>
        <v>0</v>
      </c>
      <c r="AD30" s="126">
        <f t="shared" si="23"/>
        <v>0</v>
      </c>
      <c r="AE30" s="126">
        <f t="shared" si="24"/>
        <v>0</v>
      </c>
      <c r="AF30" s="126">
        <f t="shared" si="25"/>
        <v>0</v>
      </c>
      <c r="AG30" s="126">
        <f t="shared" si="26"/>
        <v>0</v>
      </c>
      <c r="AH30" s="126">
        <f t="shared" si="27"/>
        <v>0</v>
      </c>
      <c r="AI30" s="126">
        <f t="shared" si="28"/>
        <v>0</v>
      </c>
      <c r="AJ30" s="126">
        <f t="shared" si="42"/>
        <v>0</v>
      </c>
      <c r="AK30" s="126">
        <f t="shared" si="43"/>
        <v>0</v>
      </c>
      <c r="AL30" s="126">
        <f t="shared" si="29"/>
        <v>0</v>
      </c>
      <c r="AM30" s="51">
        <f t="shared" si="38"/>
        <v>0</v>
      </c>
      <c r="AN30" s="49">
        <f>COUNTIFS('D5'!$B$12:$B$246,$B30,'D5'!$AG$12:$AG$246,AN$8,'D5'!$AJ$12:$AJ$246,"taip")</f>
        <v>0</v>
      </c>
      <c r="AO30" s="49">
        <f>COUNTIFS('D5'!$B$12:$B$246,$B30,'D5'!$AG$12:$AG$246,AO$8,'D5'!$AJ$12:$AJ$246,"taip")</f>
        <v>0</v>
      </c>
      <c r="AP30" s="49">
        <f>COUNTIFS('D5'!$B$12:$B$246,$B30,'D5'!$AG$12:$AG$246,AP$8,'D5'!$AJ$12:$AJ$246,"taip")</f>
        <v>0</v>
      </c>
      <c r="AQ30" s="49">
        <f>COUNTIFS('D5'!$B$12:$B$246,$B30,'D5'!$AG$12:$AG$246,AQ$8,'D5'!$AJ$12:$AJ$246,"taip")</f>
        <v>0</v>
      </c>
      <c r="AR30" s="49">
        <f>COUNTIFS('D5'!$B$12:$B$246,$B30,'D5'!$AG$12:$AG$246,AR$8,'D5'!$AJ$12:$AJ$246,"taip")</f>
        <v>0</v>
      </c>
      <c r="AS30" s="49">
        <f>COUNTIFS('D5'!$B$12:$B$246,$B30,'D5'!$AG$12:$AG$246,AS$8,'D5'!$AJ$12:$AJ$246,"taip")</f>
        <v>0</v>
      </c>
      <c r="AT30" s="49">
        <f>COUNTIFS('D5'!$B$12:$B$246,$B30,'D5'!$AG$12:$AG$246,AT$8,'D5'!$AJ$12:$AJ$246,"taip")</f>
        <v>0</v>
      </c>
      <c r="AU30" s="49">
        <f>COUNTIFS('D5'!$B$12:$B$246,$B30,'D5'!$AG$12:$AG$246,AU$8,'D5'!$AJ$12:$AJ$246,"taip")</f>
        <v>0</v>
      </c>
      <c r="AV30" s="49">
        <f>COUNTIFS('D5'!$B$12:$B$246,$B30,'D5'!$AG$12:$AG$246,AV$8,'D5'!$AJ$12:$AJ$246,"taip")</f>
        <v>0</v>
      </c>
      <c r="AW30" s="51">
        <f t="shared" si="39"/>
        <v>0</v>
      </c>
      <c r="AX30" s="49">
        <f>SUMIFS('D5'!$W$12:$W$246,'D5'!$B$12:$B$246,$B30,'D5'!$AG$12:$AG$246,AX$8,'D5'!$AJ$12:$AJ$246,"taip")</f>
        <v>0</v>
      </c>
      <c r="AY30" s="49">
        <f>SUMIFS('D5'!$W$12:$W$246,'D5'!$B$12:$B$246,$B30,'D5'!$AG$12:$AG$246,AY$8,'D5'!$AJ$12:$AJ$246,"taip")</f>
        <v>0</v>
      </c>
      <c r="AZ30" s="49">
        <f>SUMIFS('D5'!$W$12:$W$246,'D5'!$B$12:$B$246,$B30,'D5'!$AG$12:$AG$246,AZ$8,'D5'!$AJ$12:$AJ$246,"taip")</f>
        <v>0</v>
      </c>
      <c r="BA30" s="49">
        <f>SUMIFS('D5'!$W$12:$W$246,'D5'!$B$12:$B$246,$B30,'D5'!$AG$12:$AG$246,BA$8,'D5'!$AJ$12:$AJ$246,"taip")</f>
        <v>0</v>
      </c>
      <c r="BB30" s="49">
        <f>SUMIFS('D5'!$W$12:$W$246,'D5'!$B$12:$B$246,$B30,'D5'!$AG$12:$AG$246,BB$8,'D5'!$AJ$12:$AJ$246,"taip")</f>
        <v>0</v>
      </c>
      <c r="BC30" s="49">
        <f>SUMIFS('D5'!$W$12:$W$246,'D5'!$B$12:$B$246,$B30,'D5'!$AG$12:$AG$246,BC$8,'D5'!$AJ$12:$AJ$246,"taip")</f>
        <v>0</v>
      </c>
      <c r="BD30" s="49">
        <f>SUMIFS('D5'!$W$12:$W$246,'D5'!$B$12:$B$246,$B30,'D5'!$AG$12:$AG$246,BD$8,'D5'!$AJ$12:$AJ$246,"taip")</f>
        <v>0</v>
      </c>
      <c r="BE30" s="49">
        <f>SUMIFS('D5'!$W$12:$W$246,'D5'!$B$12:$B$246,$B30,'D5'!$AG$12:$AG$246,BE$8,'D5'!$AJ$12:$AJ$246,"taip")</f>
        <v>0</v>
      </c>
      <c r="BF30" s="49">
        <f>SUMIFS('D5'!$W$12:$W$246,'D5'!$B$12:$B$246,$B30,'D5'!$AG$12:$AG$246,BF$8,'D5'!$AJ$12:$AJ$246,"taip")</f>
        <v>0</v>
      </c>
      <c r="BG30" s="127">
        <f t="shared" si="31"/>
        <v>0</v>
      </c>
      <c r="BH30" s="126">
        <f t="shared" si="32"/>
        <v>0</v>
      </c>
      <c r="BI30" s="126">
        <f t="shared" si="4"/>
        <v>0</v>
      </c>
      <c r="BJ30" s="126">
        <f t="shared" si="5"/>
        <v>0</v>
      </c>
      <c r="BK30" s="126">
        <f t="shared" si="6"/>
        <v>0</v>
      </c>
      <c r="BL30" s="126">
        <f t="shared" si="7"/>
        <v>0</v>
      </c>
      <c r="BM30" s="126">
        <f t="shared" si="8"/>
        <v>0</v>
      </c>
      <c r="BN30" s="126">
        <f t="shared" si="9"/>
        <v>0</v>
      </c>
      <c r="BO30" s="126">
        <f t="shared" si="10"/>
        <v>0</v>
      </c>
      <c r="BP30" s="126">
        <f t="shared" si="11"/>
        <v>0</v>
      </c>
      <c r="BQ30" s="51">
        <f t="shared" si="40"/>
        <v>0</v>
      </c>
      <c r="BR30" s="49">
        <f>COUNTIFS('D5'!$B$12:$B$246,$B30,'D5'!$AH$12:$AH$246,BR$8,'D5'!$AK$12:$AK$246,"taip")</f>
        <v>0</v>
      </c>
      <c r="BS30" s="49">
        <f>COUNTIFS('D5'!$B$12:$B$246,$B30,'D5'!$AH$12:$AH$246,BS$8,'D5'!$AK$12:$AK$246,"taip")</f>
        <v>0</v>
      </c>
      <c r="BT30" s="49">
        <f>COUNTIFS('D5'!$B$12:$B$246,$B30,'D5'!$AH$12:$AH$246,BT$8,'D5'!$AK$12:$AK$246,"taip")</f>
        <v>0</v>
      </c>
      <c r="BU30" s="49">
        <f>COUNTIFS('D5'!$B$12:$B$246,$B30,'D5'!$AH$12:$AH$246,BU$8,'D5'!$AK$12:$AK$246,"taip")</f>
        <v>0</v>
      </c>
      <c r="BV30" s="49">
        <f>COUNTIFS('D5'!$B$12:$B$246,$B30,'D5'!$AH$12:$AH$246,BV$8,'D5'!$AK$12:$AK$246,"taip")</f>
        <v>0</v>
      </c>
      <c r="BW30" s="49">
        <f>COUNTIFS('D5'!$B$12:$B$246,$B30,'D5'!$AH$12:$AH$246,BW$8,'D5'!$AK$12:$AK$246,"taip")</f>
        <v>0</v>
      </c>
      <c r="BX30" s="49">
        <f>COUNTIFS('D5'!$B$12:$B$246,$B30,'D5'!$AH$12:$AH$246,BX$8,'D5'!$AK$12:$AK$246,"taip")</f>
        <v>0</v>
      </c>
      <c r="BY30" s="49">
        <f>COUNTIFS('D5'!$B$12:$B$246,$B30,'D5'!$AH$12:$AH$246,BY$8,'D5'!$AK$12:$AK$246,"taip")</f>
        <v>0</v>
      </c>
      <c r="BZ30" s="49">
        <f>COUNTIFS('D5'!$B$12:$B$246,$B30,'D5'!$AH$12:$AH$246,BZ$8,'D5'!$AK$12:$AK$246,"taip")</f>
        <v>0</v>
      </c>
      <c r="CA30" s="51">
        <f t="shared" si="41"/>
        <v>0</v>
      </c>
      <c r="CB30" s="49">
        <f>SUMIFS('D5'!$W$12:$W$246,'D5'!$B$12:$B$246,$B30,'D5'!$AH$12:$AH$246,CB$8,'D5'!$AK$12:$AK$246,"taip")</f>
        <v>0</v>
      </c>
      <c r="CC30" s="49">
        <f>SUMIFS('D5'!$W$12:$W$246,'D5'!$B$12:$B$246,$B30,'D5'!$AH$12:$AH$246,CC$8,'D5'!$AK$12:$AK$246,"taip")</f>
        <v>0</v>
      </c>
      <c r="CD30" s="49">
        <f>SUMIFS('D5'!$W$12:$W$246,'D5'!$B$12:$B$246,$B30,'D5'!$AH$12:$AH$246,CD$8,'D5'!$AK$12:$AK$246,"taip")</f>
        <v>0</v>
      </c>
      <c r="CE30" s="49">
        <f>SUMIFS('D5'!$W$12:$W$246,'D5'!$B$12:$B$246,$B30,'D5'!$AH$12:$AH$246,CE$8,'D5'!$AK$12:$AK$246,"taip")</f>
        <v>0</v>
      </c>
      <c r="CF30" s="49">
        <f>SUMIFS('D5'!$W$12:$W$246,'D5'!$B$12:$B$246,$B30,'D5'!$AH$12:$AH$246,CF$8,'D5'!$AK$12:$AK$246,"taip")</f>
        <v>0</v>
      </c>
      <c r="CG30" s="49">
        <f>SUMIFS('D5'!$W$12:$W$246,'D5'!$B$12:$B$246,$B30,'D5'!$AH$12:$AH$246,CG$8,'D5'!$AK$12:$AK$246,"taip")</f>
        <v>0</v>
      </c>
      <c r="CH30" s="49">
        <f>SUMIFS('D5'!$W$12:$W$246,'D5'!$B$12:$B$246,$B30,'D5'!$AH$12:$AH$246,CH$8,'D5'!$AK$12:$AK$246,"taip")</f>
        <v>0</v>
      </c>
      <c r="CI30" s="49">
        <f>SUMIFS('D5'!$W$12:$W$246,'D5'!$B$12:$B$246,$B30,'D5'!$AH$12:$AH$246,CI$8,'D5'!$AK$12:$AK$246,"taip")</f>
        <v>0</v>
      </c>
      <c r="CJ30" s="49">
        <f>SUMIFS('D5'!$W$12:$W$246,'D5'!$B$12:$B$246,$B30,'D5'!$AH$12:$AH$246,CJ$8,'D5'!$AK$12:$AK$246,"taip")</f>
        <v>0</v>
      </c>
      <c r="CK30" s="127">
        <f t="shared" si="34"/>
        <v>0</v>
      </c>
      <c r="CL30" s="126">
        <f t="shared" si="35"/>
        <v>0</v>
      </c>
      <c r="CM30" s="126">
        <f t="shared" si="13"/>
        <v>0</v>
      </c>
      <c r="CN30" s="126">
        <f t="shared" si="14"/>
        <v>0</v>
      </c>
      <c r="CO30" s="126">
        <f t="shared" si="15"/>
        <v>0</v>
      </c>
      <c r="CP30" s="126">
        <f t="shared" si="16"/>
        <v>0</v>
      </c>
      <c r="CQ30" s="126">
        <f t="shared" si="17"/>
        <v>0</v>
      </c>
      <c r="CR30" s="126">
        <f t="shared" si="18"/>
        <v>0</v>
      </c>
      <c r="CS30" s="126">
        <f t="shared" si="19"/>
        <v>0</v>
      </c>
      <c r="CT30" s="126">
        <f t="shared" si="20"/>
        <v>0</v>
      </c>
    </row>
    <row r="31" spans="2:98" x14ac:dyDescent="0.25">
      <c r="B31" s="27" t="str">
        <f>'VPS1'!A27</f>
        <v>-</v>
      </c>
      <c r="C31" s="28">
        <f>'VPS1'!B27</f>
        <v>0</v>
      </c>
      <c r="D31" s="28">
        <f>'VPS1'!C27</f>
        <v>0</v>
      </c>
      <c r="E31" s="27">
        <f>'VPS1'!D27</f>
        <v>0</v>
      </c>
      <c r="F31" s="27">
        <f>'VPS1'!E27</f>
        <v>0</v>
      </c>
      <c r="G31" s="27">
        <f>'VPS1'!G27</f>
        <v>0</v>
      </c>
      <c r="H31" s="79">
        <f>'VPS1'!F27</f>
        <v>0</v>
      </c>
      <c r="I31" s="51">
        <f t="shared" si="36"/>
        <v>0</v>
      </c>
      <c r="J31" s="49">
        <f>COUNTIFS('D5'!$B$12:$B$246,$B31,'D5'!$AF$12:$AF$246,J$8,'D5'!$AI$12:$AI$246,"taip")</f>
        <v>0</v>
      </c>
      <c r="K31" s="49">
        <f>COUNTIFS('D5'!$B$12:$B$246,$B31,'D5'!$AF$12:$AF$246,K$8,'D5'!$AI$12:$AI$246,"taip")</f>
        <v>0</v>
      </c>
      <c r="L31" s="49">
        <f>COUNTIFS('D5'!$B$12:$B$246,$B31,'D5'!$AF$12:$AF$246,L$8,'D5'!$AI$12:$AI$246,"taip")</f>
        <v>0</v>
      </c>
      <c r="M31" s="49">
        <f>COUNTIFS('D5'!$B$12:$B$246,$B31,'D5'!$AF$12:$AF$246,M$8,'D5'!$AI$12:$AI$246,"taip")</f>
        <v>0</v>
      </c>
      <c r="N31" s="49">
        <f>COUNTIFS('D5'!$B$12:$B$246,$B31,'D5'!$AF$12:$AF$246,N$8,'D5'!$AI$12:$AI$246,"taip")</f>
        <v>0</v>
      </c>
      <c r="O31" s="49">
        <f>COUNTIFS('D5'!$B$12:$B$246,$B31,'D5'!$AF$12:$AF$246,O$8,'D5'!$AI$12:$AI$246,"taip")</f>
        <v>0</v>
      </c>
      <c r="P31" s="49">
        <f>COUNTIFS('D5'!$B$12:$B$246,$B31,'D5'!$AF$12:$AF$246,P$8,'D5'!$AI$12:$AI$246,"taip")</f>
        <v>0</v>
      </c>
      <c r="Q31" s="49">
        <f>COUNTIFS('D5'!$B$12:$B$246,$B31,'D5'!$AF$12:$AF$246,Q$8,'D5'!$AI$12:$AI$246,"taip")</f>
        <v>0</v>
      </c>
      <c r="R31" s="49">
        <f>COUNTIFS('D5'!$B$12:$B$246,$B31,'D5'!$AF$12:$AF$246,R$8,'D5'!$AI$12:$AI$246,"taip")</f>
        <v>0</v>
      </c>
      <c r="S31" s="51">
        <f t="shared" si="37"/>
        <v>0</v>
      </c>
      <c r="T31" s="49">
        <f>SUMIFS('D5'!$W$12:$W$246,'D5'!$B$12:$B$246,$B31,'D5'!$AF$12:$AF$246,T$8,'D5'!$AI$12:$AI$246,"taip")</f>
        <v>0</v>
      </c>
      <c r="U31" s="49">
        <f>SUMIFS('D5'!$W$12:$W$246,'D5'!$B$12:$B$246,$B31,'D5'!$AF$12:$AF$246,U$8,'D5'!$AI$12:$AI$246,"taip")</f>
        <v>0</v>
      </c>
      <c r="V31" s="49">
        <f>SUMIFS('D5'!$W$12:$W$246,'D5'!$B$12:$B$246,$B31,'D5'!$AF$12:$AF$246,V$8,'D5'!$AI$12:$AI$246,"taip")</f>
        <v>0</v>
      </c>
      <c r="W31" s="49">
        <f>SUMIFS('D5'!$W$12:$W$246,'D5'!$B$12:$B$246,$B31,'D5'!$AF$12:$AF$246,W$8,'D5'!$AI$12:$AI$246,"taip")</f>
        <v>0</v>
      </c>
      <c r="X31" s="49">
        <f>SUMIFS('D5'!$W$12:$W$246,'D5'!$B$12:$B$246,$B31,'D5'!$AF$12:$AF$246,X$8,'D5'!$AI$12:$AI$246,"taip")</f>
        <v>0</v>
      </c>
      <c r="Y31" s="49">
        <f>SUMIFS('D5'!$W$12:$W$246,'D5'!$B$12:$B$246,$B31,'D5'!$AF$12:$AF$246,Y$8,'D5'!$AI$12:$AI$246,"taip")</f>
        <v>0</v>
      </c>
      <c r="Z31" s="49">
        <f>SUMIFS('D5'!$W$12:$W$246,'D5'!$B$12:$B$246,$B31,'D5'!$AF$12:$AF$246,Z$8,'D5'!$AI$12:$AI$246,"taip")</f>
        <v>0</v>
      </c>
      <c r="AA31" s="49">
        <f>SUMIFS('D5'!$W$12:$W$246,'D5'!$B$12:$B$246,$B31,'D5'!$AF$12:$AF$246,AA$8,'D5'!$AI$12:$AI$246,"taip")</f>
        <v>0</v>
      </c>
      <c r="AB31" s="49">
        <f>SUMIFS('D5'!$W$12:$W$246,'D5'!$B$12:$B$246,$B31,'D5'!$AF$12:$AF$246,AB$8,'D5'!$AI$12:$AI$246,"taip")</f>
        <v>0</v>
      </c>
      <c r="AC31" s="127">
        <f t="shared" si="22"/>
        <v>0</v>
      </c>
      <c r="AD31" s="126">
        <f t="shared" si="23"/>
        <v>0</v>
      </c>
      <c r="AE31" s="126">
        <f t="shared" si="24"/>
        <v>0</v>
      </c>
      <c r="AF31" s="126">
        <f t="shared" si="25"/>
        <v>0</v>
      </c>
      <c r="AG31" s="126">
        <f t="shared" si="26"/>
        <v>0</v>
      </c>
      <c r="AH31" s="126">
        <f t="shared" si="27"/>
        <v>0</v>
      </c>
      <c r="AI31" s="126">
        <f t="shared" si="28"/>
        <v>0</v>
      </c>
      <c r="AJ31" s="126">
        <f t="shared" si="42"/>
        <v>0</v>
      </c>
      <c r="AK31" s="126">
        <f t="shared" si="43"/>
        <v>0</v>
      </c>
      <c r="AL31" s="126">
        <f t="shared" si="29"/>
        <v>0</v>
      </c>
      <c r="AM31" s="51">
        <f t="shared" si="38"/>
        <v>0</v>
      </c>
      <c r="AN31" s="49">
        <f>COUNTIFS('D5'!$B$12:$B$246,$B31,'D5'!$AG$12:$AG$246,AN$8,'D5'!$AJ$12:$AJ$246,"taip")</f>
        <v>0</v>
      </c>
      <c r="AO31" s="49">
        <f>COUNTIFS('D5'!$B$12:$B$246,$B31,'D5'!$AG$12:$AG$246,AO$8,'D5'!$AJ$12:$AJ$246,"taip")</f>
        <v>0</v>
      </c>
      <c r="AP31" s="49">
        <f>COUNTIFS('D5'!$B$12:$B$246,$B31,'D5'!$AG$12:$AG$246,AP$8,'D5'!$AJ$12:$AJ$246,"taip")</f>
        <v>0</v>
      </c>
      <c r="AQ31" s="49">
        <f>COUNTIFS('D5'!$B$12:$B$246,$B31,'D5'!$AG$12:$AG$246,AQ$8,'D5'!$AJ$12:$AJ$246,"taip")</f>
        <v>0</v>
      </c>
      <c r="AR31" s="49">
        <f>COUNTIFS('D5'!$B$12:$B$246,$B31,'D5'!$AG$12:$AG$246,AR$8,'D5'!$AJ$12:$AJ$246,"taip")</f>
        <v>0</v>
      </c>
      <c r="AS31" s="49">
        <f>COUNTIFS('D5'!$B$12:$B$246,$B31,'D5'!$AG$12:$AG$246,AS$8,'D5'!$AJ$12:$AJ$246,"taip")</f>
        <v>0</v>
      </c>
      <c r="AT31" s="49">
        <f>COUNTIFS('D5'!$B$12:$B$246,$B31,'D5'!$AG$12:$AG$246,AT$8,'D5'!$AJ$12:$AJ$246,"taip")</f>
        <v>0</v>
      </c>
      <c r="AU31" s="49">
        <f>COUNTIFS('D5'!$B$12:$B$246,$B31,'D5'!$AG$12:$AG$246,AU$8,'D5'!$AJ$12:$AJ$246,"taip")</f>
        <v>0</v>
      </c>
      <c r="AV31" s="49">
        <f>COUNTIFS('D5'!$B$12:$B$246,$B31,'D5'!$AG$12:$AG$246,AV$8,'D5'!$AJ$12:$AJ$246,"taip")</f>
        <v>0</v>
      </c>
      <c r="AW31" s="51">
        <f t="shared" si="39"/>
        <v>0</v>
      </c>
      <c r="AX31" s="49">
        <f>SUMIFS('D5'!$W$12:$W$246,'D5'!$B$12:$B$246,$B31,'D5'!$AG$12:$AG$246,AX$8,'D5'!$AJ$12:$AJ$246,"taip")</f>
        <v>0</v>
      </c>
      <c r="AY31" s="49">
        <f>SUMIFS('D5'!$W$12:$W$246,'D5'!$B$12:$B$246,$B31,'D5'!$AG$12:$AG$246,AY$8,'D5'!$AJ$12:$AJ$246,"taip")</f>
        <v>0</v>
      </c>
      <c r="AZ31" s="49">
        <f>SUMIFS('D5'!$W$12:$W$246,'D5'!$B$12:$B$246,$B31,'D5'!$AG$12:$AG$246,AZ$8,'D5'!$AJ$12:$AJ$246,"taip")</f>
        <v>0</v>
      </c>
      <c r="BA31" s="49">
        <f>SUMIFS('D5'!$W$12:$W$246,'D5'!$B$12:$B$246,$B31,'D5'!$AG$12:$AG$246,BA$8,'D5'!$AJ$12:$AJ$246,"taip")</f>
        <v>0</v>
      </c>
      <c r="BB31" s="49">
        <f>SUMIFS('D5'!$W$12:$W$246,'D5'!$B$12:$B$246,$B31,'D5'!$AG$12:$AG$246,BB$8,'D5'!$AJ$12:$AJ$246,"taip")</f>
        <v>0</v>
      </c>
      <c r="BC31" s="49">
        <f>SUMIFS('D5'!$W$12:$W$246,'D5'!$B$12:$B$246,$B31,'D5'!$AG$12:$AG$246,BC$8,'D5'!$AJ$12:$AJ$246,"taip")</f>
        <v>0</v>
      </c>
      <c r="BD31" s="49">
        <f>SUMIFS('D5'!$W$12:$W$246,'D5'!$B$12:$B$246,$B31,'D5'!$AG$12:$AG$246,BD$8,'D5'!$AJ$12:$AJ$246,"taip")</f>
        <v>0</v>
      </c>
      <c r="BE31" s="49">
        <f>SUMIFS('D5'!$W$12:$W$246,'D5'!$B$12:$B$246,$B31,'D5'!$AG$12:$AG$246,BE$8,'D5'!$AJ$12:$AJ$246,"taip")</f>
        <v>0</v>
      </c>
      <c r="BF31" s="49">
        <f>SUMIFS('D5'!$W$12:$W$246,'D5'!$B$12:$B$246,$B31,'D5'!$AG$12:$AG$246,BF$8,'D5'!$AJ$12:$AJ$246,"taip")</f>
        <v>0</v>
      </c>
      <c r="BG31" s="127">
        <f t="shared" si="31"/>
        <v>0</v>
      </c>
      <c r="BH31" s="126">
        <f t="shared" si="32"/>
        <v>0</v>
      </c>
      <c r="BI31" s="126">
        <f t="shared" si="4"/>
        <v>0</v>
      </c>
      <c r="BJ31" s="126">
        <f t="shared" si="5"/>
        <v>0</v>
      </c>
      <c r="BK31" s="126">
        <f t="shared" si="6"/>
        <v>0</v>
      </c>
      <c r="BL31" s="126">
        <f t="shared" si="7"/>
        <v>0</v>
      </c>
      <c r="BM31" s="126">
        <f t="shared" si="8"/>
        <v>0</v>
      </c>
      <c r="BN31" s="126">
        <f t="shared" si="9"/>
        <v>0</v>
      </c>
      <c r="BO31" s="126">
        <f t="shared" si="10"/>
        <v>0</v>
      </c>
      <c r="BP31" s="126">
        <f t="shared" si="11"/>
        <v>0</v>
      </c>
      <c r="BQ31" s="51">
        <f t="shared" si="40"/>
        <v>0</v>
      </c>
      <c r="BR31" s="49">
        <f>COUNTIFS('D5'!$B$12:$B$246,$B31,'D5'!$AH$12:$AH$246,BR$8,'D5'!$AK$12:$AK$246,"taip")</f>
        <v>0</v>
      </c>
      <c r="BS31" s="49">
        <f>COUNTIFS('D5'!$B$12:$B$246,$B31,'D5'!$AH$12:$AH$246,BS$8,'D5'!$AK$12:$AK$246,"taip")</f>
        <v>0</v>
      </c>
      <c r="BT31" s="49">
        <f>COUNTIFS('D5'!$B$12:$B$246,$B31,'D5'!$AH$12:$AH$246,BT$8,'D5'!$AK$12:$AK$246,"taip")</f>
        <v>0</v>
      </c>
      <c r="BU31" s="49">
        <f>COUNTIFS('D5'!$B$12:$B$246,$B31,'D5'!$AH$12:$AH$246,BU$8,'D5'!$AK$12:$AK$246,"taip")</f>
        <v>0</v>
      </c>
      <c r="BV31" s="49">
        <f>COUNTIFS('D5'!$B$12:$B$246,$B31,'D5'!$AH$12:$AH$246,BV$8,'D5'!$AK$12:$AK$246,"taip")</f>
        <v>0</v>
      </c>
      <c r="BW31" s="49">
        <f>COUNTIFS('D5'!$B$12:$B$246,$B31,'D5'!$AH$12:$AH$246,BW$8,'D5'!$AK$12:$AK$246,"taip")</f>
        <v>0</v>
      </c>
      <c r="BX31" s="49">
        <f>COUNTIFS('D5'!$B$12:$B$246,$B31,'D5'!$AH$12:$AH$246,BX$8,'D5'!$AK$12:$AK$246,"taip")</f>
        <v>0</v>
      </c>
      <c r="BY31" s="49">
        <f>COUNTIFS('D5'!$B$12:$B$246,$B31,'D5'!$AH$12:$AH$246,BY$8,'D5'!$AK$12:$AK$246,"taip")</f>
        <v>0</v>
      </c>
      <c r="BZ31" s="49">
        <f>COUNTIFS('D5'!$B$12:$B$246,$B31,'D5'!$AH$12:$AH$246,BZ$8,'D5'!$AK$12:$AK$246,"taip")</f>
        <v>0</v>
      </c>
      <c r="CA31" s="51">
        <f t="shared" si="41"/>
        <v>0</v>
      </c>
      <c r="CB31" s="49">
        <f>SUMIFS('D5'!$W$12:$W$246,'D5'!$B$12:$B$246,$B31,'D5'!$AH$12:$AH$246,CB$8,'D5'!$AK$12:$AK$246,"taip")</f>
        <v>0</v>
      </c>
      <c r="CC31" s="49">
        <f>SUMIFS('D5'!$W$12:$W$246,'D5'!$B$12:$B$246,$B31,'D5'!$AH$12:$AH$246,CC$8,'D5'!$AK$12:$AK$246,"taip")</f>
        <v>0</v>
      </c>
      <c r="CD31" s="49">
        <f>SUMIFS('D5'!$W$12:$W$246,'D5'!$B$12:$B$246,$B31,'D5'!$AH$12:$AH$246,CD$8,'D5'!$AK$12:$AK$246,"taip")</f>
        <v>0</v>
      </c>
      <c r="CE31" s="49">
        <f>SUMIFS('D5'!$W$12:$W$246,'D5'!$B$12:$B$246,$B31,'D5'!$AH$12:$AH$246,CE$8,'D5'!$AK$12:$AK$246,"taip")</f>
        <v>0</v>
      </c>
      <c r="CF31" s="49">
        <f>SUMIFS('D5'!$W$12:$W$246,'D5'!$B$12:$B$246,$B31,'D5'!$AH$12:$AH$246,CF$8,'D5'!$AK$12:$AK$246,"taip")</f>
        <v>0</v>
      </c>
      <c r="CG31" s="49">
        <f>SUMIFS('D5'!$W$12:$W$246,'D5'!$B$12:$B$246,$B31,'D5'!$AH$12:$AH$246,CG$8,'D5'!$AK$12:$AK$246,"taip")</f>
        <v>0</v>
      </c>
      <c r="CH31" s="49">
        <f>SUMIFS('D5'!$W$12:$W$246,'D5'!$B$12:$B$246,$B31,'D5'!$AH$12:$AH$246,CH$8,'D5'!$AK$12:$AK$246,"taip")</f>
        <v>0</v>
      </c>
      <c r="CI31" s="49">
        <f>SUMIFS('D5'!$W$12:$W$246,'D5'!$B$12:$B$246,$B31,'D5'!$AH$12:$AH$246,CI$8,'D5'!$AK$12:$AK$246,"taip")</f>
        <v>0</v>
      </c>
      <c r="CJ31" s="49">
        <f>SUMIFS('D5'!$W$12:$W$246,'D5'!$B$12:$B$246,$B31,'D5'!$AH$12:$AH$246,CJ$8,'D5'!$AK$12:$AK$246,"taip")</f>
        <v>0</v>
      </c>
      <c r="CK31" s="127">
        <f t="shared" si="34"/>
        <v>0</v>
      </c>
      <c r="CL31" s="126">
        <f t="shared" si="35"/>
        <v>0</v>
      </c>
      <c r="CM31" s="126">
        <f t="shared" si="13"/>
        <v>0</v>
      </c>
      <c r="CN31" s="126">
        <f t="shared" si="14"/>
        <v>0</v>
      </c>
      <c r="CO31" s="126">
        <f t="shared" si="15"/>
        <v>0</v>
      </c>
      <c r="CP31" s="126">
        <f t="shared" si="16"/>
        <v>0</v>
      </c>
      <c r="CQ31" s="126">
        <f t="shared" si="17"/>
        <v>0</v>
      </c>
      <c r="CR31" s="126">
        <f t="shared" si="18"/>
        <v>0</v>
      </c>
      <c r="CS31" s="126">
        <f t="shared" si="19"/>
        <v>0</v>
      </c>
      <c r="CT31" s="126">
        <f t="shared" si="20"/>
        <v>0</v>
      </c>
    </row>
    <row r="32" spans="2:98" x14ac:dyDescent="0.25">
      <c r="B32" s="27" t="str">
        <f>'VPS1'!A28</f>
        <v>-</v>
      </c>
      <c r="C32" s="28">
        <f>'VPS1'!B28</f>
        <v>0</v>
      </c>
      <c r="D32" s="28">
        <f>'VPS1'!C28</f>
        <v>0</v>
      </c>
      <c r="E32" s="27">
        <f>'VPS1'!D28</f>
        <v>0</v>
      </c>
      <c r="F32" s="27">
        <f>'VPS1'!E28</f>
        <v>0</v>
      </c>
      <c r="G32" s="27">
        <f>'VPS1'!G28</f>
        <v>0</v>
      </c>
      <c r="H32" s="79">
        <f>'VPS1'!F28</f>
        <v>0</v>
      </c>
      <c r="I32" s="51">
        <f t="shared" si="36"/>
        <v>0</v>
      </c>
      <c r="J32" s="49">
        <f>COUNTIFS('D5'!$B$12:$B$246,$B32,'D5'!$AF$12:$AF$246,J$8,'D5'!$AI$12:$AI$246,"taip")</f>
        <v>0</v>
      </c>
      <c r="K32" s="49">
        <f>COUNTIFS('D5'!$B$12:$B$246,$B32,'D5'!$AF$12:$AF$246,K$8,'D5'!$AI$12:$AI$246,"taip")</f>
        <v>0</v>
      </c>
      <c r="L32" s="49">
        <f>COUNTIFS('D5'!$B$12:$B$246,$B32,'D5'!$AF$12:$AF$246,L$8,'D5'!$AI$12:$AI$246,"taip")</f>
        <v>0</v>
      </c>
      <c r="M32" s="49">
        <f>COUNTIFS('D5'!$B$12:$B$246,$B32,'D5'!$AF$12:$AF$246,M$8,'D5'!$AI$12:$AI$246,"taip")</f>
        <v>0</v>
      </c>
      <c r="N32" s="49">
        <f>COUNTIFS('D5'!$B$12:$B$246,$B32,'D5'!$AF$12:$AF$246,N$8,'D5'!$AI$12:$AI$246,"taip")</f>
        <v>0</v>
      </c>
      <c r="O32" s="49">
        <f>COUNTIFS('D5'!$B$12:$B$246,$B32,'D5'!$AF$12:$AF$246,O$8,'D5'!$AI$12:$AI$246,"taip")</f>
        <v>0</v>
      </c>
      <c r="P32" s="49">
        <f>COUNTIFS('D5'!$B$12:$B$246,$B32,'D5'!$AF$12:$AF$246,P$8,'D5'!$AI$12:$AI$246,"taip")</f>
        <v>0</v>
      </c>
      <c r="Q32" s="49">
        <f>COUNTIFS('D5'!$B$12:$B$246,$B32,'D5'!$AF$12:$AF$246,Q$8,'D5'!$AI$12:$AI$246,"taip")</f>
        <v>0</v>
      </c>
      <c r="R32" s="49">
        <f>COUNTIFS('D5'!$B$12:$B$246,$B32,'D5'!$AF$12:$AF$246,R$8,'D5'!$AI$12:$AI$246,"taip")</f>
        <v>0</v>
      </c>
      <c r="S32" s="51">
        <f t="shared" si="37"/>
        <v>0</v>
      </c>
      <c r="T32" s="49">
        <f>SUMIFS('D5'!$W$12:$W$246,'D5'!$B$12:$B$246,$B32,'D5'!$AF$12:$AF$246,T$8,'D5'!$AI$12:$AI$246,"taip")</f>
        <v>0</v>
      </c>
      <c r="U32" s="49">
        <f>SUMIFS('D5'!$W$12:$W$246,'D5'!$B$12:$B$246,$B32,'D5'!$AF$12:$AF$246,U$8,'D5'!$AI$12:$AI$246,"taip")</f>
        <v>0</v>
      </c>
      <c r="V32" s="49">
        <f>SUMIFS('D5'!$W$12:$W$246,'D5'!$B$12:$B$246,$B32,'D5'!$AF$12:$AF$246,V$8,'D5'!$AI$12:$AI$246,"taip")</f>
        <v>0</v>
      </c>
      <c r="W32" s="49">
        <f>SUMIFS('D5'!$W$12:$W$246,'D5'!$B$12:$B$246,$B32,'D5'!$AF$12:$AF$246,W$8,'D5'!$AI$12:$AI$246,"taip")</f>
        <v>0</v>
      </c>
      <c r="X32" s="49">
        <f>SUMIFS('D5'!$W$12:$W$246,'D5'!$B$12:$B$246,$B32,'D5'!$AF$12:$AF$246,X$8,'D5'!$AI$12:$AI$246,"taip")</f>
        <v>0</v>
      </c>
      <c r="Y32" s="49">
        <f>SUMIFS('D5'!$W$12:$W$246,'D5'!$B$12:$B$246,$B32,'D5'!$AF$12:$AF$246,Y$8,'D5'!$AI$12:$AI$246,"taip")</f>
        <v>0</v>
      </c>
      <c r="Z32" s="49">
        <f>SUMIFS('D5'!$W$12:$W$246,'D5'!$B$12:$B$246,$B32,'D5'!$AF$12:$AF$246,Z$8,'D5'!$AI$12:$AI$246,"taip")</f>
        <v>0</v>
      </c>
      <c r="AA32" s="49">
        <f>SUMIFS('D5'!$W$12:$W$246,'D5'!$B$12:$B$246,$B32,'D5'!$AF$12:$AF$246,AA$8,'D5'!$AI$12:$AI$246,"taip")</f>
        <v>0</v>
      </c>
      <c r="AB32" s="49">
        <f>SUMIFS('D5'!$W$12:$W$246,'D5'!$B$12:$B$246,$B32,'D5'!$AF$12:$AF$246,AB$8,'D5'!$AI$12:$AI$246,"taip")</f>
        <v>0</v>
      </c>
      <c r="AC32" s="127">
        <f t="shared" si="22"/>
        <v>0</v>
      </c>
      <c r="AD32" s="126">
        <f t="shared" si="23"/>
        <v>0</v>
      </c>
      <c r="AE32" s="126">
        <f t="shared" si="24"/>
        <v>0</v>
      </c>
      <c r="AF32" s="126">
        <f t="shared" si="25"/>
        <v>0</v>
      </c>
      <c r="AG32" s="126">
        <f t="shared" si="26"/>
        <v>0</v>
      </c>
      <c r="AH32" s="126">
        <f t="shared" si="27"/>
        <v>0</v>
      </c>
      <c r="AI32" s="126">
        <f t="shared" si="28"/>
        <v>0</v>
      </c>
      <c r="AJ32" s="126">
        <f t="shared" si="42"/>
        <v>0</v>
      </c>
      <c r="AK32" s="126">
        <f t="shared" si="43"/>
        <v>0</v>
      </c>
      <c r="AL32" s="126">
        <f t="shared" si="29"/>
        <v>0</v>
      </c>
      <c r="AM32" s="51">
        <f t="shared" si="38"/>
        <v>0</v>
      </c>
      <c r="AN32" s="49">
        <f>COUNTIFS('D5'!$B$12:$B$246,$B32,'D5'!$AG$12:$AG$246,AN$8,'D5'!$AJ$12:$AJ$246,"taip")</f>
        <v>0</v>
      </c>
      <c r="AO32" s="49">
        <f>COUNTIFS('D5'!$B$12:$B$246,$B32,'D5'!$AG$12:$AG$246,AO$8,'D5'!$AJ$12:$AJ$246,"taip")</f>
        <v>0</v>
      </c>
      <c r="AP32" s="49">
        <f>COUNTIFS('D5'!$B$12:$B$246,$B32,'D5'!$AG$12:$AG$246,AP$8,'D5'!$AJ$12:$AJ$246,"taip")</f>
        <v>0</v>
      </c>
      <c r="AQ32" s="49">
        <f>COUNTIFS('D5'!$B$12:$B$246,$B32,'D5'!$AG$12:$AG$246,AQ$8,'D5'!$AJ$12:$AJ$246,"taip")</f>
        <v>0</v>
      </c>
      <c r="AR32" s="49">
        <f>COUNTIFS('D5'!$B$12:$B$246,$B32,'D5'!$AG$12:$AG$246,AR$8,'D5'!$AJ$12:$AJ$246,"taip")</f>
        <v>0</v>
      </c>
      <c r="AS32" s="49">
        <f>COUNTIFS('D5'!$B$12:$B$246,$B32,'D5'!$AG$12:$AG$246,AS$8,'D5'!$AJ$12:$AJ$246,"taip")</f>
        <v>0</v>
      </c>
      <c r="AT32" s="49">
        <f>COUNTIFS('D5'!$B$12:$B$246,$B32,'D5'!$AG$12:$AG$246,AT$8,'D5'!$AJ$12:$AJ$246,"taip")</f>
        <v>0</v>
      </c>
      <c r="AU32" s="49">
        <f>COUNTIFS('D5'!$B$12:$B$246,$B32,'D5'!$AG$12:$AG$246,AU$8,'D5'!$AJ$12:$AJ$246,"taip")</f>
        <v>0</v>
      </c>
      <c r="AV32" s="49">
        <f>COUNTIFS('D5'!$B$12:$B$246,$B32,'D5'!$AG$12:$AG$246,AV$8,'D5'!$AJ$12:$AJ$246,"taip")</f>
        <v>0</v>
      </c>
      <c r="AW32" s="51">
        <f t="shared" si="39"/>
        <v>0</v>
      </c>
      <c r="AX32" s="49">
        <f>SUMIFS('D5'!$W$12:$W$246,'D5'!$B$12:$B$246,$B32,'D5'!$AG$12:$AG$246,AX$8,'D5'!$AJ$12:$AJ$246,"taip")</f>
        <v>0</v>
      </c>
      <c r="AY32" s="49">
        <f>SUMIFS('D5'!$W$12:$W$246,'D5'!$B$12:$B$246,$B32,'D5'!$AG$12:$AG$246,AY$8,'D5'!$AJ$12:$AJ$246,"taip")</f>
        <v>0</v>
      </c>
      <c r="AZ32" s="49">
        <f>SUMIFS('D5'!$W$12:$W$246,'D5'!$B$12:$B$246,$B32,'D5'!$AG$12:$AG$246,AZ$8,'D5'!$AJ$12:$AJ$246,"taip")</f>
        <v>0</v>
      </c>
      <c r="BA32" s="49">
        <f>SUMIFS('D5'!$W$12:$W$246,'D5'!$B$12:$B$246,$B32,'D5'!$AG$12:$AG$246,BA$8,'D5'!$AJ$12:$AJ$246,"taip")</f>
        <v>0</v>
      </c>
      <c r="BB32" s="49">
        <f>SUMIFS('D5'!$W$12:$W$246,'D5'!$B$12:$B$246,$B32,'D5'!$AG$12:$AG$246,BB$8,'D5'!$AJ$12:$AJ$246,"taip")</f>
        <v>0</v>
      </c>
      <c r="BC32" s="49">
        <f>SUMIFS('D5'!$W$12:$W$246,'D5'!$B$12:$B$246,$B32,'D5'!$AG$12:$AG$246,BC$8,'D5'!$AJ$12:$AJ$246,"taip")</f>
        <v>0</v>
      </c>
      <c r="BD32" s="49">
        <f>SUMIFS('D5'!$W$12:$W$246,'D5'!$B$12:$B$246,$B32,'D5'!$AG$12:$AG$246,BD$8,'D5'!$AJ$12:$AJ$246,"taip")</f>
        <v>0</v>
      </c>
      <c r="BE32" s="49">
        <f>SUMIFS('D5'!$W$12:$W$246,'D5'!$B$12:$B$246,$B32,'D5'!$AG$12:$AG$246,BE$8,'D5'!$AJ$12:$AJ$246,"taip")</f>
        <v>0</v>
      </c>
      <c r="BF32" s="49">
        <f>SUMIFS('D5'!$W$12:$W$246,'D5'!$B$12:$B$246,$B32,'D5'!$AG$12:$AG$246,BF$8,'D5'!$AJ$12:$AJ$246,"taip")</f>
        <v>0</v>
      </c>
      <c r="BG32" s="127">
        <f t="shared" si="31"/>
        <v>0</v>
      </c>
      <c r="BH32" s="126">
        <f t="shared" si="32"/>
        <v>0</v>
      </c>
      <c r="BI32" s="126">
        <f t="shared" si="4"/>
        <v>0</v>
      </c>
      <c r="BJ32" s="126">
        <f t="shared" si="5"/>
        <v>0</v>
      </c>
      <c r="BK32" s="126">
        <f t="shared" si="6"/>
        <v>0</v>
      </c>
      <c r="BL32" s="126">
        <f t="shared" si="7"/>
        <v>0</v>
      </c>
      <c r="BM32" s="126">
        <f t="shared" si="8"/>
        <v>0</v>
      </c>
      <c r="BN32" s="126">
        <f t="shared" si="9"/>
        <v>0</v>
      </c>
      <c r="BO32" s="126">
        <f t="shared" si="10"/>
        <v>0</v>
      </c>
      <c r="BP32" s="126">
        <f t="shared" si="11"/>
        <v>0</v>
      </c>
      <c r="BQ32" s="51">
        <f t="shared" si="40"/>
        <v>0</v>
      </c>
      <c r="BR32" s="49">
        <f>COUNTIFS('D5'!$B$12:$B$246,$B32,'D5'!$AH$12:$AH$246,BR$8,'D5'!$AK$12:$AK$246,"taip")</f>
        <v>0</v>
      </c>
      <c r="BS32" s="49">
        <f>COUNTIFS('D5'!$B$12:$B$246,$B32,'D5'!$AH$12:$AH$246,BS$8,'D5'!$AK$12:$AK$246,"taip")</f>
        <v>0</v>
      </c>
      <c r="BT32" s="49">
        <f>COUNTIFS('D5'!$B$12:$B$246,$B32,'D5'!$AH$12:$AH$246,BT$8,'D5'!$AK$12:$AK$246,"taip")</f>
        <v>0</v>
      </c>
      <c r="BU32" s="49">
        <f>COUNTIFS('D5'!$B$12:$B$246,$B32,'D5'!$AH$12:$AH$246,BU$8,'D5'!$AK$12:$AK$246,"taip")</f>
        <v>0</v>
      </c>
      <c r="BV32" s="49">
        <f>COUNTIFS('D5'!$B$12:$B$246,$B32,'D5'!$AH$12:$AH$246,BV$8,'D5'!$AK$12:$AK$246,"taip")</f>
        <v>0</v>
      </c>
      <c r="BW32" s="49">
        <f>COUNTIFS('D5'!$B$12:$B$246,$B32,'D5'!$AH$12:$AH$246,BW$8,'D5'!$AK$12:$AK$246,"taip")</f>
        <v>0</v>
      </c>
      <c r="BX32" s="49">
        <f>COUNTIFS('D5'!$B$12:$B$246,$B32,'D5'!$AH$12:$AH$246,BX$8,'D5'!$AK$12:$AK$246,"taip")</f>
        <v>0</v>
      </c>
      <c r="BY32" s="49">
        <f>COUNTIFS('D5'!$B$12:$B$246,$B32,'D5'!$AH$12:$AH$246,BY$8,'D5'!$AK$12:$AK$246,"taip")</f>
        <v>0</v>
      </c>
      <c r="BZ32" s="49">
        <f>COUNTIFS('D5'!$B$12:$B$246,$B32,'D5'!$AH$12:$AH$246,BZ$8,'D5'!$AK$12:$AK$246,"taip")</f>
        <v>0</v>
      </c>
      <c r="CA32" s="51">
        <f t="shared" si="41"/>
        <v>0</v>
      </c>
      <c r="CB32" s="49">
        <f>SUMIFS('D5'!$W$12:$W$246,'D5'!$B$12:$B$246,$B32,'D5'!$AH$12:$AH$246,CB$8,'D5'!$AK$12:$AK$246,"taip")</f>
        <v>0</v>
      </c>
      <c r="CC32" s="49">
        <f>SUMIFS('D5'!$W$12:$W$246,'D5'!$B$12:$B$246,$B32,'D5'!$AH$12:$AH$246,CC$8,'D5'!$AK$12:$AK$246,"taip")</f>
        <v>0</v>
      </c>
      <c r="CD32" s="49">
        <f>SUMIFS('D5'!$W$12:$W$246,'D5'!$B$12:$B$246,$B32,'D5'!$AH$12:$AH$246,CD$8,'D5'!$AK$12:$AK$246,"taip")</f>
        <v>0</v>
      </c>
      <c r="CE32" s="49">
        <f>SUMIFS('D5'!$W$12:$W$246,'D5'!$B$12:$B$246,$B32,'D5'!$AH$12:$AH$246,CE$8,'D5'!$AK$12:$AK$246,"taip")</f>
        <v>0</v>
      </c>
      <c r="CF32" s="49">
        <f>SUMIFS('D5'!$W$12:$W$246,'D5'!$B$12:$B$246,$B32,'D5'!$AH$12:$AH$246,CF$8,'D5'!$AK$12:$AK$246,"taip")</f>
        <v>0</v>
      </c>
      <c r="CG32" s="49">
        <f>SUMIFS('D5'!$W$12:$W$246,'D5'!$B$12:$B$246,$B32,'D5'!$AH$12:$AH$246,CG$8,'D5'!$AK$12:$AK$246,"taip")</f>
        <v>0</v>
      </c>
      <c r="CH32" s="49">
        <f>SUMIFS('D5'!$W$12:$W$246,'D5'!$B$12:$B$246,$B32,'D5'!$AH$12:$AH$246,CH$8,'D5'!$AK$12:$AK$246,"taip")</f>
        <v>0</v>
      </c>
      <c r="CI32" s="49">
        <f>SUMIFS('D5'!$W$12:$W$246,'D5'!$B$12:$B$246,$B32,'D5'!$AH$12:$AH$246,CI$8,'D5'!$AK$12:$AK$246,"taip")</f>
        <v>0</v>
      </c>
      <c r="CJ32" s="49">
        <f>SUMIFS('D5'!$W$12:$W$246,'D5'!$B$12:$B$246,$B32,'D5'!$AH$12:$AH$246,CJ$8,'D5'!$AK$12:$AK$246,"taip")</f>
        <v>0</v>
      </c>
      <c r="CK32" s="127">
        <f t="shared" si="34"/>
        <v>0</v>
      </c>
      <c r="CL32" s="126">
        <f t="shared" si="35"/>
        <v>0</v>
      </c>
      <c r="CM32" s="126">
        <f t="shared" si="13"/>
        <v>0</v>
      </c>
      <c r="CN32" s="126">
        <f t="shared" si="14"/>
        <v>0</v>
      </c>
      <c r="CO32" s="126">
        <f t="shared" si="15"/>
        <v>0</v>
      </c>
      <c r="CP32" s="126">
        <f t="shared" si="16"/>
        <v>0</v>
      </c>
      <c r="CQ32" s="126">
        <f t="shared" si="17"/>
        <v>0</v>
      </c>
      <c r="CR32" s="126">
        <f t="shared" si="18"/>
        <v>0</v>
      </c>
      <c r="CS32" s="126">
        <f t="shared" si="19"/>
        <v>0</v>
      </c>
      <c r="CT32" s="126">
        <f t="shared" si="20"/>
        <v>0</v>
      </c>
    </row>
    <row r="33" spans="2:98" x14ac:dyDescent="0.25">
      <c r="B33" s="27" t="str">
        <f>'VPS1'!A29</f>
        <v>-</v>
      </c>
      <c r="C33" s="28">
        <f>'VPS1'!B29</f>
        <v>0</v>
      </c>
      <c r="D33" s="28">
        <f>'VPS1'!C29</f>
        <v>0</v>
      </c>
      <c r="E33" s="27">
        <f>'VPS1'!D29</f>
        <v>0</v>
      </c>
      <c r="F33" s="27">
        <f>'VPS1'!E29</f>
        <v>0</v>
      </c>
      <c r="G33" s="27">
        <f>'VPS1'!G29</f>
        <v>0</v>
      </c>
      <c r="H33" s="79">
        <f>'VPS1'!F29</f>
        <v>0</v>
      </c>
      <c r="I33" s="51">
        <f t="shared" si="36"/>
        <v>0</v>
      </c>
      <c r="J33" s="49">
        <f>COUNTIFS('D5'!$B$12:$B$246,$B33,'D5'!$AF$12:$AF$246,J$8,'D5'!$AI$12:$AI$246,"taip")</f>
        <v>0</v>
      </c>
      <c r="K33" s="49">
        <f>COUNTIFS('D5'!$B$12:$B$246,$B33,'D5'!$AF$12:$AF$246,K$8,'D5'!$AI$12:$AI$246,"taip")</f>
        <v>0</v>
      </c>
      <c r="L33" s="49">
        <f>COUNTIFS('D5'!$B$12:$B$246,$B33,'D5'!$AF$12:$AF$246,L$8,'D5'!$AI$12:$AI$246,"taip")</f>
        <v>0</v>
      </c>
      <c r="M33" s="49">
        <f>COUNTIFS('D5'!$B$12:$B$246,$B33,'D5'!$AF$12:$AF$246,M$8,'D5'!$AI$12:$AI$246,"taip")</f>
        <v>0</v>
      </c>
      <c r="N33" s="49">
        <f>COUNTIFS('D5'!$B$12:$B$246,$B33,'D5'!$AF$12:$AF$246,N$8,'D5'!$AI$12:$AI$246,"taip")</f>
        <v>0</v>
      </c>
      <c r="O33" s="49">
        <f>COUNTIFS('D5'!$B$12:$B$246,$B33,'D5'!$AF$12:$AF$246,O$8,'D5'!$AI$12:$AI$246,"taip")</f>
        <v>0</v>
      </c>
      <c r="P33" s="49">
        <f>COUNTIFS('D5'!$B$12:$B$246,$B33,'D5'!$AF$12:$AF$246,P$8,'D5'!$AI$12:$AI$246,"taip")</f>
        <v>0</v>
      </c>
      <c r="Q33" s="49">
        <f>COUNTIFS('D5'!$B$12:$B$246,$B33,'D5'!$AF$12:$AF$246,Q$8,'D5'!$AI$12:$AI$246,"taip")</f>
        <v>0</v>
      </c>
      <c r="R33" s="49">
        <f>COUNTIFS('D5'!$B$12:$B$246,$B33,'D5'!$AF$12:$AF$246,R$8,'D5'!$AI$12:$AI$246,"taip")</f>
        <v>0</v>
      </c>
      <c r="S33" s="51">
        <f t="shared" si="37"/>
        <v>0</v>
      </c>
      <c r="T33" s="49">
        <f>SUMIFS('D5'!$W$12:$W$246,'D5'!$B$12:$B$246,$B33,'D5'!$AF$12:$AF$246,T$8,'D5'!$AI$12:$AI$246,"taip")</f>
        <v>0</v>
      </c>
      <c r="U33" s="49">
        <f>SUMIFS('D5'!$W$12:$W$246,'D5'!$B$12:$B$246,$B33,'D5'!$AF$12:$AF$246,U$8,'D5'!$AI$12:$AI$246,"taip")</f>
        <v>0</v>
      </c>
      <c r="V33" s="49">
        <f>SUMIFS('D5'!$W$12:$W$246,'D5'!$B$12:$B$246,$B33,'D5'!$AF$12:$AF$246,V$8,'D5'!$AI$12:$AI$246,"taip")</f>
        <v>0</v>
      </c>
      <c r="W33" s="49">
        <f>SUMIFS('D5'!$W$12:$W$246,'D5'!$B$12:$B$246,$B33,'D5'!$AF$12:$AF$246,W$8,'D5'!$AI$12:$AI$246,"taip")</f>
        <v>0</v>
      </c>
      <c r="X33" s="49">
        <f>SUMIFS('D5'!$W$12:$W$246,'D5'!$B$12:$B$246,$B33,'D5'!$AF$12:$AF$246,X$8,'D5'!$AI$12:$AI$246,"taip")</f>
        <v>0</v>
      </c>
      <c r="Y33" s="49">
        <f>SUMIFS('D5'!$W$12:$W$246,'D5'!$B$12:$B$246,$B33,'D5'!$AF$12:$AF$246,Y$8,'D5'!$AI$12:$AI$246,"taip")</f>
        <v>0</v>
      </c>
      <c r="Z33" s="49">
        <f>SUMIFS('D5'!$W$12:$W$246,'D5'!$B$12:$B$246,$B33,'D5'!$AF$12:$AF$246,Z$8,'D5'!$AI$12:$AI$246,"taip")</f>
        <v>0</v>
      </c>
      <c r="AA33" s="49">
        <f>SUMIFS('D5'!$W$12:$W$246,'D5'!$B$12:$B$246,$B33,'D5'!$AF$12:$AF$246,AA$8,'D5'!$AI$12:$AI$246,"taip")</f>
        <v>0</v>
      </c>
      <c r="AB33" s="49">
        <f>SUMIFS('D5'!$W$12:$W$246,'D5'!$B$12:$B$246,$B33,'D5'!$AF$12:$AF$246,AB$8,'D5'!$AI$12:$AI$246,"taip")</f>
        <v>0</v>
      </c>
      <c r="AC33" s="127">
        <f t="shared" si="22"/>
        <v>0</v>
      </c>
      <c r="AD33" s="126">
        <f t="shared" si="23"/>
        <v>0</v>
      </c>
      <c r="AE33" s="126">
        <f t="shared" si="24"/>
        <v>0</v>
      </c>
      <c r="AF33" s="126">
        <f t="shared" si="25"/>
        <v>0</v>
      </c>
      <c r="AG33" s="126">
        <f t="shared" si="26"/>
        <v>0</v>
      </c>
      <c r="AH33" s="126">
        <f t="shared" si="27"/>
        <v>0</v>
      </c>
      <c r="AI33" s="126">
        <f t="shared" si="28"/>
        <v>0</v>
      </c>
      <c r="AJ33" s="126">
        <f t="shared" si="42"/>
        <v>0</v>
      </c>
      <c r="AK33" s="126">
        <f t="shared" si="43"/>
        <v>0</v>
      </c>
      <c r="AL33" s="126">
        <f t="shared" si="29"/>
        <v>0</v>
      </c>
      <c r="AM33" s="51">
        <f t="shared" si="38"/>
        <v>0</v>
      </c>
      <c r="AN33" s="49">
        <f>COUNTIFS('D5'!$B$12:$B$246,$B33,'D5'!$AG$12:$AG$246,AN$8,'D5'!$AJ$12:$AJ$246,"taip")</f>
        <v>0</v>
      </c>
      <c r="AO33" s="49">
        <f>COUNTIFS('D5'!$B$12:$B$246,$B33,'D5'!$AG$12:$AG$246,AO$8,'D5'!$AJ$12:$AJ$246,"taip")</f>
        <v>0</v>
      </c>
      <c r="AP33" s="49">
        <f>COUNTIFS('D5'!$B$12:$B$246,$B33,'D5'!$AG$12:$AG$246,AP$8,'D5'!$AJ$12:$AJ$246,"taip")</f>
        <v>0</v>
      </c>
      <c r="AQ33" s="49">
        <f>COUNTIFS('D5'!$B$12:$B$246,$B33,'D5'!$AG$12:$AG$246,AQ$8,'D5'!$AJ$12:$AJ$246,"taip")</f>
        <v>0</v>
      </c>
      <c r="AR33" s="49">
        <f>COUNTIFS('D5'!$B$12:$B$246,$B33,'D5'!$AG$12:$AG$246,AR$8,'D5'!$AJ$12:$AJ$246,"taip")</f>
        <v>0</v>
      </c>
      <c r="AS33" s="49">
        <f>COUNTIFS('D5'!$B$12:$B$246,$B33,'D5'!$AG$12:$AG$246,AS$8,'D5'!$AJ$12:$AJ$246,"taip")</f>
        <v>0</v>
      </c>
      <c r="AT33" s="49">
        <f>COUNTIFS('D5'!$B$12:$B$246,$B33,'D5'!$AG$12:$AG$246,AT$8,'D5'!$AJ$12:$AJ$246,"taip")</f>
        <v>0</v>
      </c>
      <c r="AU33" s="49">
        <f>COUNTIFS('D5'!$B$12:$B$246,$B33,'D5'!$AG$12:$AG$246,AU$8,'D5'!$AJ$12:$AJ$246,"taip")</f>
        <v>0</v>
      </c>
      <c r="AV33" s="49">
        <f>COUNTIFS('D5'!$B$12:$B$246,$B33,'D5'!$AG$12:$AG$246,AV$8,'D5'!$AJ$12:$AJ$246,"taip")</f>
        <v>0</v>
      </c>
      <c r="AW33" s="51">
        <f t="shared" si="39"/>
        <v>0</v>
      </c>
      <c r="AX33" s="49">
        <f>SUMIFS('D5'!$W$12:$W$246,'D5'!$B$12:$B$246,$B33,'D5'!$AG$12:$AG$246,AX$8,'D5'!$AJ$12:$AJ$246,"taip")</f>
        <v>0</v>
      </c>
      <c r="AY33" s="49">
        <f>SUMIFS('D5'!$W$12:$W$246,'D5'!$B$12:$B$246,$B33,'D5'!$AG$12:$AG$246,AY$8,'D5'!$AJ$12:$AJ$246,"taip")</f>
        <v>0</v>
      </c>
      <c r="AZ33" s="49">
        <f>SUMIFS('D5'!$W$12:$W$246,'D5'!$B$12:$B$246,$B33,'D5'!$AG$12:$AG$246,AZ$8,'D5'!$AJ$12:$AJ$246,"taip")</f>
        <v>0</v>
      </c>
      <c r="BA33" s="49">
        <f>SUMIFS('D5'!$W$12:$W$246,'D5'!$B$12:$B$246,$B33,'D5'!$AG$12:$AG$246,BA$8,'D5'!$AJ$12:$AJ$246,"taip")</f>
        <v>0</v>
      </c>
      <c r="BB33" s="49">
        <f>SUMIFS('D5'!$W$12:$W$246,'D5'!$B$12:$B$246,$B33,'D5'!$AG$12:$AG$246,BB$8,'D5'!$AJ$12:$AJ$246,"taip")</f>
        <v>0</v>
      </c>
      <c r="BC33" s="49">
        <f>SUMIFS('D5'!$W$12:$W$246,'D5'!$B$12:$B$246,$B33,'D5'!$AG$12:$AG$246,BC$8,'D5'!$AJ$12:$AJ$246,"taip")</f>
        <v>0</v>
      </c>
      <c r="BD33" s="49">
        <f>SUMIFS('D5'!$W$12:$W$246,'D5'!$B$12:$B$246,$B33,'D5'!$AG$12:$AG$246,BD$8,'D5'!$AJ$12:$AJ$246,"taip")</f>
        <v>0</v>
      </c>
      <c r="BE33" s="49">
        <f>SUMIFS('D5'!$W$12:$W$246,'D5'!$B$12:$B$246,$B33,'D5'!$AG$12:$AG$246,BE$8,'D5'!$AJ$12:$AJ$246,"taip")</f>
        <v>0</v>
      </c>
      <c r="BF33" s="49">
        <f>SUMIFS('D5'!$W$12:$W$246,'D5'!$B$12:$B$246,$B33,'D5'!$AG$12:$AG$246,BF$8,'D5'!$AJ$12:$AJ$246,"taip")</f>
        <v>0</v>
      </c>
      <c r="BG33" s="127">
        <f t="shared" si="31"/>
        <v>0</v>
      </c>
      <c r="BH33" s="126">
        <f t="shared" si="32"/>
        <v>0</v>
      </c>
      <c r="BI33" s="126">
        <f t="shared" si="4"/>
        <v>0</v>
      </c>
      <c r="BJ33" s="126">
        <f t="shared" si="5"/>
        <v>0</v>
      </c>
      <c r="BK33" s="126">
        <f t="shared" si="6"/>
        <v>0</v>
      </c>
      <c r="BL33" s="126">
        <f t="shared" si="7"/>
        <v>0</v>
      </c>
      <c r="BM33" s="126">
        <f t="shared" si="8"/>
        <v>0</v>
      </c>
      <c r="BN33" s="126">
        <f t="shared" si="9"/>
        <v>0</v>
      </c>
      <c r="BO33" s="126">
        <f t="shared" si="10"/>
        <v>0</v>
      </c>
      <c r="BP33" s="126">
        <f t="shared" si="11"/>
        <v>0</v>
      </c>
      <c r="BQ33" s="51">
        <f t="shared" si="40"/>
        <v>0</v>
      </c>
      <c r="BR33" s="49">
        <f>COUNTIFS('D5'!$B$12:$B$246,$B33,'D5'!$AH$12:$AH$246,BR$8,'D5'!$AK$12:$AK$246,"taip")</f>
        <v>0</v>
      </c>
      <c r="BS33" s="49">
        <f>COUNTIFS('D5'!$B$12:$B$246,$B33,'D5'!$AH$12:$AH$246,BS$8,'D5'!$AK$12:$AK$246,"taip")</f>
        <v>0</v>
      </c>
      <c r="BT33" s="49">
        <f>COUNTIFS('D5'!$B$12:$B$246,$B33,'D5'!$AH$12:$AH$246,BT$8,'D5'!$AK$12:$AK$246,"taip")</f>
        <v>0</v>
      </c>
      <c r="BU33" s="49">
        <f>COUNTIFS('D5'!$B$12:$B$246,$B33,'D5'!$AH$12:$AH$246,BU$8,'D5'!$AK$12:$AK$246,"taip")</f>
        <v>0</v>
      </c>
      <c r="BV33" s="49">
        <f>COUNTIFS('D5'!$B$12:$B$246,$B33,'D5'!$AH$12:$AH$246,BV$8,'D5'!$AK$12:$AK$246,"taip")</f>
        <v>0</v>
      </c>
      <c r="BW33" s="49">
        <f>COUNTIFS('D5'!$B$12:$B$246,$B33,'D5'!$AH$12:$AH$246,BW$8,'D5'!$AK$12:$AK$246,"taip")</f>
        <v>0</v>
      </c>
      <c r="BX33" s="49">
        <f>COUNTIFS('D5'!$B$12:$B$246,$B33,'D5'!$AH$12:$AH$246,BX$8,'D5'!$AK$12:$AK$246,"taip")</f>
        <v>0</v>
      </c>
      <c r="BY33" s="49">
        <f>COUNTIFS('D5'!$B$12:$B$246,$B33,'D5'!$AH$12:$AH$246,BY$8,'D5'!$AK$12:$AK$246,"taip")</f>
        <v>0</v>
      </c>
      <c r="BZ33" s="49">
        <f>COUNTIFS('D5'!$B$12:$B$246,$B33,'D5'!$AH$12:$AH$246,BZ$8,'D5'!$AK$12:$AK$246,"taip")</f>
        <v>0</v>
      </c>
      <c r="CA33" s="51">
        <f t="shared" si="41"/>
        <v>0</v>
      </c>
      <c r="CB33" s="49">
        <f>SUMIFS('D5'!$W$12:$W$246,'D5'!$B$12:$B$246,$B33,'D5'!$AH$12:$AH$246,CB$8,'D5'!$AK$12:$AK$246,"taip")</f>
        <v>0</v>
      </c>
      <c r="CC33" s="49">
        <f>SUMIFS('D5'!$W$12:$W$246,'D5'!$B$12:$B$246,$B33,'D5'!$AH$12:$AH$246,CC$8,'D5'!$AK$12:$AK$246,"taip")</f>
        <v>0</v>
      </c>
      <c r="CD33" s="49">
        <f>SUMIFS('D5'!$W$12:$W$246,'D5'!$B$12:$B$246,$B33,'D5'!$AH$12:$AH$246,CD$8,'D5'!$AK$12:$AK$246,"taip")</f>
        <v>0</v>
      </c>
      <c r="CE33" s="49">
        <f>SUMIFS('D5'!$W$12:$W$246,'D5'!$B$12:$B$246,$B33,'D5'!$AH$12:$AH$246,CE$8,'D5'!$AK$12:$AK$246,"taip")</f>
        <v>0</v>
      </c>
      <c r="CF33" s="49">
        <f>SUMIFS('D5'!$W$12:$W$246,'D5'!$B$12:$B$246,$B33,'D5'!$AH$12:$AH$246,CF$8,'D5'!$AK$12:$AK$246,"taip")</f>
        <v>0</v>
      </c>
      <c r="CG33" s="49">
        <f>SUMIFS('D5'!$W$12:$W$246,'D5'!$B$12:$B$246,$B33,'D5'!$AH$12:$AH$246,CG$8,'D5'!$AK$12:$AK$246,"taip")</f>
        <v>0</v>
      </c>
      <c r="CH33" s="49">
        <f>SUMIFS('D5'!$W$12:$W$246,'D5'!$B$12:$B$246,$B33,'D5'!$AH$12:$AH$246,CH$8,'D5'!$AK$12:$AK$246,"taip")</f>
        <v>0</v>
      </c>
      <c r="CI33" s="49">
        <f>SUMIFS('D5'!$W$12:$W$246,'D5'!$B$12:$B$246,$B33,'D5'!$AH$12:$AH$246,CI$8,'D5'!$AK$12:$AK$246,"taip")</f>
        <v>0</v>
      </c>
      <c r="CJ33" s="49">
        <f>SUMIFS('D5'!$W$12:$W$246,'D5'!$B$12:$B$246,$B33,'D5'!$AH$12:$AH$246,CJ$8,'D5'!$AK$12:$AK$246,"taip")</f>
        <v>0</v>
      </c>
      <c r="CK33" s="127">
        <f t="shared" si="34"/>
        <v>0</v>
      </c>
      <c r="CL33" s="126">
        <f t="shared" si="35"/>
        <v>0</v>
      </c>
      <c r="CM33" s="126">
        <f t="shared" si="13"/>
        <v>0</v>
      </c>
      <c r="CN33" s="126">
        <f t="shared" si="14"/>
        <v>0</v>
      </c>
      <c r="CO33" s="126">
        <f t="shared" si="15"/>
        <v>0</v>
      </c>
      <c r="CP33" s="126">
        <f t="shared" si="16"/>
        <v>0</v>
      </c>
      <c r="CQ33" s="126">
        <f t="shared" si="17"/>
        <v>0</v>
      </c>
      <c r="CR33" s="126">
        <f t="shared" si="18"/>
        <v>0</v>
      </c>
      <c r="CS33" s="126">
        <f t="shared" si="19"/>
        <v>0</v>
      </c>
      <c r="CT33" s="126">
        <f t="shared" si="20"/>
        <v>0</v>
      </c>
    </row>
    <row r="34" spans="2:98" x14ac:dyDescent="0.25">
      <c r="B34" s="27" t="str">
        <f>'VPS1'!A30</f>
        <v>-</v>
      </c>
      <c r="C34" s="28">
        <f>'VPS1'!B30</f>
        <v>0</v>
      </c>
      <c r="D34" s="28">
        <f>'VPS1'!C30</f>
        <v>0</v>
      </c>
      <c r="E34" s="27">
        <f>'VPS1'!D30</f>
        <v>0</v>
      </c>
      <c r="F34" s="27">
        <f>'VPS1'!E30</f>
        <v>0</v>
      </c>
      <c r="G34" s="27">
        <f>'VPS1'!G30</f>
        <v>0</v>
      </c>
      <c r="H34" s="79">
        <f>'VPS1'!F30</f>
        <v>0</v>
      </c>
      <c r="I34" s="51">
        <f t="shared" si="36"/>
        <v>0</v>
      </c>
      <c r="J34" s="49">
        <f>COUNTIFS('D5'!$B$12:$B$246,$B34,'D5'!$AF$12:$AF$246,J$8,'D5'!$AI$12:$AI$246,"taip")</f>
        <v>0</v>
      </c>
      <c r="K34" s="49">
        <f>COUNTIFS('D5'!$B$12:$B$246,$B34,'D5'!$AF$12:$AF$246,K$8,'D5'!$AI$12:$AI$246,"taip")</f>
        <v>0</v>
      </c>
      <c r="L34" s="49">
        <f>COUNTIFS('D5'!$B$12:$B$246,$B34,'D5'!$AF$12:$AF$246,L$8,'D5'!$AI$12:$AI$246,"taip")</f>
        <v>0</v>
      </c>
      <c r="M34" s="49">
        <f>COUNTIFS('D5'!$B$12:$B$246,$B34,'D5'!$AF$12:$AF$246,M$8,'D5'!$AI$12:$AI$246,"taip")</f>
        <v>0</v>
      </c>
      <c r="N34" s="49">
        <f>COUNTIFS('D5'!$B$12:$B$246,$B34,'D5'!$AF$12:$AF$246,N$8,'D5'!$AI$12:$AI$246,"taip")</f>
        <v>0</v>
      </c>
      <c r="O34" s="49">
        <f>COUNTIFS('D5'!$B$12:$B$246,$B34,'D5'!$AF$12:$AF$246,O$8,'D5'!$AI$12:$AI$246,"taip")</f>
        <v>0</v>
      </c>
      <c r="P34" s="49">
        <f>COUNTIFS('D5'!$B$12:$B$246,$B34,'D5'!$AF$12:$AF$246,P$8,'D5'!$AI$12:$AI$246,"taip")</f>
        <v>0</v>
      </c>
      <c r="Q34" s="49">
        <f>COUNTIFS('D5'!$B$12:$B$246,$B34,'D5'!$AF$12:$AF$246,Q$8,'D5'!$AI$12:$AI$246,"taip")</f>
        <v>0</v>
      </c>
      <c r="R34" s="49">
        <f>COUNTIFS('D5'!$B$12:$B$246,$B34,'D5'!$AF$12:$AF$246,R$8,'D5'!$AI$12:$AI$246,"taip")</f>
        <v>0</v>
      </c>
      <c r="S34" s="51">
        <f t="shared" si="37"/>
        <v>0</v>
      </c>
      <c r="T34" s="49">
        <f>SUMIFS('D5'!$W$12:$W$246,'D5'!$B$12:$B$246,$B34,'D5'!$AF$12:$AF$246,T$8,'D5'!$AI$12:$AI$246,"taip")</f>
        <v>0</v>
      </c>
      <c r="U34" s="49">
        <f>SUMIFS('D5'!$W$12:$W$246,'D5'!$B$12:$B$246,$B34,'D5'!$AF$12:$AF$246,U$8,'D5'!$AI$12:$AI$246,"taip")</f>
        <v>0</v>
      </c>
      <c r="V34" s="49">
        <f>SUMIFS('D5'!$W$12:$W$246,'D5'!$B$12:$B$246,$B34,'D5'!$AF$12:$AF$246,V$8,'D5'!$AI$12:$AI$246,"taip")</f>
        <v>0</v>
      </c>
      <c r="W34" s="49">
        <f>SUMIFS('D5'!$W$12:$W$246,'D5'!$B$12:$B$246,$B34,'D5'!$AF$12:$AF$246,W$8,'D5'!$AI$12:$AI$246,"taip")</f>
        <v>0</v>
      </c>
      <c r="X34" s="49">
        <f>SUMIFS('D5'!$W$12:$W$246,'D5'!$B$12:$B$246,$B34,'D5'!$AF$12:$AF$246,X$8,'D5'!$AI$12:$AI$246,"taip")</f>
        <v>0</v>
      </c>
      <c r="Y34" s="49">
        <f>SUMIFS('D5'!$W$12:$W$246,'D5'!$B$12:$B$246,$B34,'D5'!$AF$12:$AF$246,Y$8,'D5'!$AI$12:$AI$246,"taip")</f>
        <v>0</v>
      </c>
      <c r="Z34" s="49">
        <f>SUMIFS('D5'!$W$12:$W$246,'D5'!$B$12:$B$246,$B34,'D5'!$AF$12:$AF$246,Z$8,'D5'!$AI$12:$AI$246,"taip")</f>
        <v>0</v>
      </c>
      <c r="AA34" s="49">
        <f>SUMIFS('D5'!$W$12:$W$246,'D5'!$B$12:$B$246,$B34,'D5'!$AF$12:$AF$246,AA$8,'D5'!$AI$12:$AI$246,"taip")</f>
        <v>0</v>
      </c>
      <c r="AB34" s="49">
        <f>SUMIFS('D5'!$W$12:$W$246,'D5'!$B$12:$B$246,$B34,'D5'!$AF$12:$AF$246,AB$8,'D5'!$AI$12:$AI$246,"taip")</f>
        <v>0</v>
      </c>
      <c r="AC34" s="127">
        <f t="shared" si="22"/>
        <v>0</v>
      </c>
      <c r="AD34" s="126">
        <f t="shared" si="23"/>
        <v>0</v>
      </c>
      <c r="AE34" s="126">
        <f t="shared" si="24"/>
        <v>0</v>
      </c>
      <c r="AF34" s="126">
        <f t="shared" si="25"/>
        <v>0</v>
      </c>
      <c r="AG34" s="126">
        <f t="shared" si="26"/>
        <v>0</v>
      </c>
      <c r="AH34" s="126">
        <f t="shared" si="27"/>
        <v>0</v>
      </c>
      <c r="AI34" s="126">
        <f t="shared" si="28"/>
        <v>0</v>
      </c>
      <c r="AJ34" s="126">
        <f t="shared" si="42"/>
        <v>0</v>
      </c>
      <c r="AK34" s="126">
        <f t="shared" si="43"/>
        <v>0</v>
      </c>
      <c r="AL34" s="126">
        <f t="shared" si="29"/>
        <v>0</v>
      </c>
      <c r="AM34" s="51">
        <f t="shared" si="38"/>
        <v>0</v>
      </c>
      <c r="AN34" s="49">
        <f>COUNTIFS('D5'!$B$12:$B$246,$B34,'D5'!$AG$12:$AG$246,AN$8,'D5'!$AJ$12:$AJ$246,"taip")</f>
        <v>0</v>
      </c>
      <c r="AO34" s="49">
        <f>COUNTIFS('D5'!$B$12:$B$246,$B34,'D5'!$AG$12:$AG$246,AO$8,'D5'!$AJ$12:$AJ$246,"taip")</f>
        <v>0</v>
      </c>
      <c r="AP34" s="49">
        <f>COUNTIFS('D5'!$B$12:$B$246,$B34,'D5'!$AG$12:$AG$246,AP$8,'D5'!$AJ$12:$AJ$246,"taip")</f>
        <v>0</v>
      </c>
      <c r="AQ34" s="49">
        <f>COUNTIFS('D5'!$B$12:$B$246,$B34,'D5'!$AG$12:$AG$246,AQ$8,'D5'!$AJ$12:$AJ$246,"taip")</f>
        <v>0</v>
      </c>
      <c r="AR34" s="49">
        <f>COUNTIFS('D5'!$B$12:$B$246,$B34,'D5'!$AG$12:$AG$246,AR$8,'D5'!$AJ$12:$AJ$246,"taip")</f>
        <v>0</v>
      </c>
      <c r="AS34" s="49">
        <f>COUNTIFS('D5'!$B$12:$B$246,$B34,'D5'!$AG$12:$AG$246,AS$8,'D5'!$AJ$12:$AJ$246,"taip")</f>
        <v>0</v>
      </c>
      <c r="AT34" s="49">
        <f>COUNTIFS('D5'!$B$12:$B$246,$B34,'D5'!$AG$12:$AG$246,AT$8,'D5'!$AJ$12:$AJ$246,"taip")</f>
        <v>0</v>
      </c>
      <c r="AU34" s="49">
        <f>COUNTIFS('D5'!$B$12:$B$246,$B34,'D5'!$AG$12:$AG$246,AU$8,'D5'!$AJ$12:$AJ$246,"taip")</f>
        <v>0</v>
      </c>
      <c r="AV34" s="49">
        <f>COUNTIFS('D5'!$B$12:$B$246,$B34,'D5'!$AG$12:$AG$246,AV$8,'D5'!$AJ$12:$AJ$246,"taip")</f>
        <v>0</v>
      </c>
      <c r="AW34" s="51">
        <f t="shared" si="39"/>
        <v>0</v>
      </c>
      <c r="AX34" s="49">
        <f>SUMIFS('D5'!$W$12:$W$246,'D5'!$B$12:$B$246,$B34,'D5'!$AG$12:$AG$246,AX$8,'D5'!$AJ$12:$AJ$246,"taip")</f>
        <v>0</v>
      </c>
      <c r="AY34" s="49">
        <f>SUMIFS('D5'!$W$12:$W$246,'D5'!$B$12:$B$246,$B34,'D5'!$AG$12:$AG$246,AY$8,'D5'!$AJ$12:$AJ$246,"taip")</f>
        <v>0</v>
      </c>
      <c r="AZ34" s="49">
        <f>SUMIFS('D5'!$W$12:$W$246,'D5'!$B$12:$B$246,$B34,'D5'!$AG$12:$AG$246,AZ$8,'D5'!$AJ$12:$AJ$246,"taip")</f>
        <v>0</v>
      </c>
      <c r="BA34" s="49">
        <f>SUMIFS('D5'!$W$12:$W$246,'D5'!$B$12:$B$246,$B34,'D5'!$AG$12:$AG$246,BA$8,'D5'!$AJ$12:$AJ$246,"taip")</f>
        <v>0</v>
      </c>
      <c r="BB34" s="49">
        <f>SUMIFS('D5'!$W$12:$W$246,'D5'!$B$12:$B$246,$B34,'D5'!$AG$12:$AG$246,BB$8,'D5'!$AJ$12:$AJ$246,"taip")</f>
        <v>0</v>
      </c>
      <c r="BC34" s="49">
        <f>SUMIFS('D5'!$W$12:$W$246,'D5'!$B$12:$B$246,$B34,'D5'!$AG$12:$AG$246,BC$8,'D5'!$AJ$12:$AJ$246,"taip")</f>
        <v>0</v>
      </c>
      <c r="BD34" s="49">
        <f>SUMIFS('D5'!$W$12:$W$246,'D5'!$B$12:$B$246,$B34,'D5'!$AG$12:$AG$246,BD$8,'D5'!$AJ$12:$AJ$246,"taip")</f>
        <v>0</v>
      </c>
      <c r="BE34" s="49">
        <f>SUMIFS('D5'!$W$12:$W$246,'D5'!$B$12:$B$246,$B34,'D5'!$AG$12:$AG$246,BE$8,'D5'!$AJ$12:$AJ$246,"taip")</f>
        <v>0</v>
      </c>
      <c r="BF34" s="49">
        <f>SUMIFS('D5'!$W$12:$W$246,'D5'!$B$12:$B$246,$B34,'D5'!$AG$12:$AG$246,BF$8,'D5'!$AJ$12:$AJ$246,"taip")</f>
        <v>0</v>
      </c>
      <c r="BG34" s="127">
        <f t="shared" si="31"/>
        <v>0</v>
      </c>
      <c r="BH34" s="126">
        <f t="shared" si="32"/>
        <v>0</v>
      </c>
      <c r="BI34" s="126">
        <f t="shared" si="4"/>
        <v>0</v>
      </c>
      <c r="BJ34" s="126">
        <f t="shared" si="5"/>
        <v>0</v>
      </c>
      <c r="BK34" s="126">
        <f t="shared" si="6"/>
        <v>0</v>
      </c>
      <c r="BL34" s="126">
        <f t="shared" si="7"/>
        <v>0</v>
      </c>
      <c r="BM34" s="126">
        <f t="shared" si="8"/>
        <v>0</v>
      </c>
      <c r="BN34" s="126">
        <f t="shared" si="9"/>
        <v>0</v>
      </c>
      <c r="BO34" s="126">
        <f t="shared" si="10"/>
        <v>0</v>
      </c>
      <c r="BP34" s="126">
        <f t="shared" si="11"/>
        <v>0</v>
      </c>
      <c r="BQ34" s="51">
        <f t="shared" si="40"/>
        <v>0</v>
      </c>
      <c r="BR34" s="49">
        <f>COUNTIFS('D5'!$B$12:$B$246,$B34,'D5'!$AH$12:$AH$246,BR$8,'D5'!$AK$12:$AK$246,"taip")</f>
        <v>0</v>
      </c>
      <c r="BS34" s="49">
        <f>COUNTIFS('D5'!$B$12:$B$246,$B34,'D5'!$AH$12:$AH$246,BS$8,'D5'!$AK$12:$AK$246,"taip")</f>
        <v>0</v>
      </c>
      <c r="BT34" s="49">
        <f>COUNTIFS('D5'!$B$12:$B$246,$B34,'D5'!$AH$12:$AH$246,BT$8,'D5'!$AK$12:$AK$246,"taip")</f>
        <v>0</v>
      </c>
      <c r="BU34" s="49">
        <f>COUNTIFS('D5'!$B$12:$B$246,$B34,'D5'!$AH$12:$AH$246,BU$8,'D5'!$AK$12:$AK$246,"taip")</f>
        <v>0</v>
      </c>
      <c r="BV34" s="49">
        <f>COUNTIFS('D5'!$B$12:$B$246,$B34,'D5'!$AH$12:$AH$246,BV$8,'D5'!$AK$12:$AK$246,"taip")</f>
        <v>0</v>
      </c>
      <c r="BW34" s="49">
        <f>COUNTIFS('D5'!$B$12:$B$246,$B34,'D5'!$AH$12:$AH$246,BW$8,'D5'!$AK$12:$AK$246,"taip")</f>
        <v>0</v>
      </c>
      <c r="BX34" s="49">
        <f>COUNTIFS('D5'!$B$12:$B$246,$B34,'D5'!$AH$12:$AH$246,BX$8,'D5'!$AK$12:$AK$246,"taip")</f>
        <v>0</v>
      </c>
      <c r="BY34" s="49">
        <f>COUNTIFS('D5'!$B$12:$B$246,$B34,'D5'!$AH$12:$AH$246,BY$8,'D5'!$AK$12:$AK$246,"taip")</f>
        <v>0</v>
      </c>
      <c r="BZ34" s="49">
        <f>COUNTIFS('D5'!$B$12:$B$246,$B34,'D5'!$AH$12:$AH$246,BZ$8,'D5'!$AK$12:$AK$246,"taip")</f>
        <v>0</v>
      </c>
      <c r="CA34" s="51">
        <f t="shared" si="41"/>
        <v>0</v>
      </c>
      <c r="CB34" s="49">
        <f>SUMIFS('D5'!$W$12:$W$246,'D5'!$B$12:$B$246,$B34,'D5'!$AH$12:$AH$246,CB$8,'D5'!$AK$12:$AK$246,"taip")</f>
        <v>0</v>
      </c>
      <c r="CC34" s="49">
        <f>SUMIFS('D5'!$W$12:$W$246,'D5'!$B$12:$B$246,$B34,'D5'!$AH$12:$AH$246,CC$8,'D5'!$AK$12:$AK$246,"taip")</f>
        <v>0</v>
      </c>
      <c r="CD34" s="49">
        <f>SUMIFS('D5'!$W$12:$W$246,'D5'!$B$12:$B$246,$B34,'D5'!$AH$12:$AH$246,CD$8,'D5'!$AK$12:$AK$246,"taip")</f>
        <v>0</v>
      </c>
      <c r="CE34" s="49">
        <f>SUMIFS('D5'!$W$12:$W$246,'D5'!$B$12:$B$246,$B34,'D5'!$AH$12:$AH$246,CE$8,'D5'!$AK$12:$AK$246,"taip")</f>
        <v>0</v>
      </c>
      <c r="CF34" s="49">
        <f>SUMIFS('D5'!$W$12:$W$246,'D5'!$B$12:$B$246,$B34,'D5'!$AH$12:$AH$246,CF$8,'D5'!$AK$12:$AK$246,"taip")</f>
        <v>0</v>
      </c>
      <c r="CG34" s="49">
        <f>SUMIFS('D5'!$W$12:$W$246,'D5'!$B$12:$B$246,$B34,'D5'!$AH$12:$AH$246,CG$8,'D5'!$AK$12:$AK$246,"taip")</f>
        <v>0</v>
      </c>
      <c r="CH34" s="49">
        <f>SUMIFS('D5'!$W$12:$W$246,'D5'!$B$12:$B$246,$B34,'D5'!$AH$12:$AH$246,CH$8,'D5'!$AK$12:$AK$246,"taip")</f>
        <v>0</v>
      </c>
      <c r="CI34" s="49">
        <f>SUMIFS('D5'!$W$12:$W$246,'D5'!$B$12:$B$246,$B34,'D5'!$AH$12:$AH$246,CI$8,'D5'!$AK$12:$AK$246,"taip")</f>
        <v>0</v>
      </c>
      <c r="CJ34" s="49">
        <f>SUMIFS('D5'!$W$12:$W$246,'D5'!$B$12:$B$246,$B34,'D5'!$AH$12:$AH$246,CJ$8,'D5'!$AK$12:$AK$246,"taip")</f>
        <v>0</v>
      </c>
      <c r="CK34" s="127">
        <f t="shared" si="34"/>
        <v>0</v>
      </c>
      <c r="CL34" s="126">
        <f t="shared" si="35"/>
        <v>0</v>
      </c>
      <c r="CM34" s="126">
        <f t="shared" si="13"/>
        <v>0</v>
      </c>
      <c r="CN34" s="126">
        <f t="shared" si="14"/>
        <v>0</v>
      </c>
      <c r="CO34" s="126">
        <f t="shared" si="15"/>
        <v>0</v>
      </c>
      <c r="CP34" s="126">
        <f t="shared" si="16"/>
        <v>0</v>
      </c>
      <c r="CQ34" s="126">
        <f t="shared" si="17"/>
        <v>0</v>
      </c>
      <c r="CR34" s="126">
        <f t="shared" si="18"/>
        <v>0</v>
      </c>
      <c r="CS34" s="126">
        <f t="shared" si="19"/>
        <v>0</v>
      </c>
      <c r="CT34" s="126">
        <f t="shared" si="20"/>
        <v>0</v>
      </c>
    </row>
    <row r="35" spans="2:98" x14ac:dyDescent="0.25">
      <c r="B35" s="27" t="str">
        <f>'VPS1'!A31</f>
        <v>-</v>
      </c>
      <c r="C35" s="28">
        <f>'VPS1'!B31</f>
        <v>0</v>
      </c>
      <c r="D35" s="28">
        <f>'VPS1'!C31</f>
        <v>0</v>
      </c>
      <c r="E35" s="27">
        <f>'VPS1'!D31</f>
        <v>0</v>
      </c>
      <c r="F35" s="27">
        <f>'VPS1'!E31</f>
        <v>0</v>
      </c>
      <c r="G35" s="27">
        <f>'VPS1'!G31</f>
        <v>0</v>
      </c>
      <c r="H35" s="79">
        <f>'VPS1'!F31</f>
        <v>0</v>
      </c>
      <c r="I35" s="51">
        <f t="shared" si="36"/>
        <v>0</v>
      </c>
      <c r="J35" s="49">
        <f>COUNTIFS('D5'!$B$12:$B$246,$B35,'D5'!$AF$12:$AF$246,J$8,'D5'!$AI$12:$AI$246,"taip")</f>
        <v>0</v>
      </c>
      <c r="K35" s="49">
        <f>COUNTIFS('D5'!$B$12:$B$246,$B35,'D5'!$AF$12:$AF$246,K$8,'D5'!$AI$12:$AI$246,"taip")</f>
        <v>0</v>
      </c>
      <c r="L35" s="49">
        <f>COUNTIFS('D5'!$B$12:$B$246,$B35,'D5'!$AF$12:$AF$246,L$8,'D5'!$AI$12:$AI$246,"taip")</f>
        <v>0</v>
      </c>
      <c r="M35" s="49">
        <f>COUNTIFS('D5'!$B$12:$B$246,$B35,'D5'!$AF$12:$AF$246,M$8,'D5'!$AI$12:$AI$246,"taip")</f>
        <v>0</v>
      </c>
      <c r="N35" s="49">
        <f>COUNTIFS('D5'!$B$12:$B$246,$B35,'D5'!$AF$12:$AF$246,N$8,'D5'!$AI$12:$AI$246,"taip")</f>
        <v>0</v>
      </c>
      <c r="O35" s="49">
        <f>COUNTIFS('D5'!$B$12:$B$246,$B35,'D5'!$AF$12:$AF$246,O$8,'D5'!$AI$12:$AI$246,"taip")</f>
        <v>0</v>
      </c>
      <c r="P35" s="49">
        <f>COUNTIFS('D5'!$B$12:$B$246,$B35,'D5'!$AF$12:$AF$246,P$8,'D5'!$AI$12:$AI$246,"taip")</f>
        <v>0</v>
      </c>
      <c r="Q35" s="49">
        <f>COUNTIFS('D5'!$B$12:$B$246,$B35,'D5'!$AF$12:$AF$246,Q$8,'D5'!$AI$12:$AI$246,"taip")</f>
        <v>0</v>
      </c>
      <c r="R35" s="49">
        <f>COUNTIFS('D5'!$B$12:$B$246,$B35,'D5'!$AF$12:$AF$246,R$8,'D5'!$AI$12:$AI$246,"taip")</f>
        <v>0</v>
      </c>
      <c r="S35" s="51">
        <f t="shared" si="37"/>
        <v>0</v>
      </c>
      <c r="T35" s="49">
        <f>SUMIFS('D5'!$W$12:$W$246,'D5'!$B$12:$B$246,$B35,'D5'!$AF$12:$AF$246,T$8,'D5'!$AI$12:$AI$246,"taip")</f>
        <v>0</v>
      </c>
      <c r="U35" s="49">
        <f>SUMIFS('D5'!$W$12:$W$246,'D5'!$B$12:$B$246,$B35,'D5'!$AF$12:$AF$246,U$8,'D5'!$AI$12:$AI$246,"taip")</f>
        <v>0</v>
      </c>
      <c r="V35" s="49">
        <f>SUMIFS('D5'!$W$12:$W$246,'D5'!$B$12:$B$246,$B35,'D5'!$AF$12:$AF$246,V$8,'D5'!$AI$12:$AI$246,"taip")</f>
        <v>0</v>
      </c>
      <c r="W35" s="49">
        <f>SUMIFS('D5'!$W$12:$W$246,'D5'!$B$12:$B$246,$B35,'D5'!$AF$12:$AF$246,W$8,'D5'!$AI$12:$AI$246,"taip")</f>
        <v>0</v>
      </c>
      <c r="X35" s="49">
        <f>SUMIFS('D5'!$W$12:$W$246,'D5'!$B$12:$B$246,$B35,'D5'!$AF$12:$AF$246,X$8,'D5'!$AI$12:$AI$246,"taip")</f>
        <v>0</v>
      </c>
      <c r="Y35" s="49">
        <f>SUMIFS('D5'!$W$12:$W$246,'D5'!$B$12:$B$246,$B35,'D5'!$AF$12:$AF$246,Y$8,'D5'!$AI$12:$AI$246,"taip")</f>
        <v>0</v>
      </c>
      <c r="Z35" s="49">
        <f>SUMIFS('D5'!$W$12:$W$246,'D5'!$B$12:$B$246,$B35,'D5'!$AF$12:$AF$246,Z$8,'D5'!$AI$12:$AI$246,"taip")</f>
        <v>0</v>
      </c>
      <c r="AA35" s="49">
        <f>SUMIFS('D5'!$W$12:$W$246,'D5'!$B$12:$B$246,$B35,'D5'!$AF$12:$AF$246,AA$8,'D5'!$AI$12:$AI$246,"taip")</f>
        <v>0</v>
      </c>
      <c r="AB35" s="49">
        <f>SUMIFS('D5'!$W$12:$W$246,'D5'!$B$12:$B$246,$B35,'D5'!$AF$12:$AF$246,AB$8,'D5'!$AI$12:$AI$246,"taip")</f>
        <v>0</v>
      </c>
      <c r="AC35" s="127">
        <f t="shared" si="22"/>
        <v>0</v>
      </c>
      <c r="AD35" s="126">
        <f t="shared" si="23"/>
        <v>0</v>
      </c>
      <c r="AE35" s="126">
        <f t="shared" si="24"/>
        <v>0</v>
      </c>
      <c r="AF35" s="126">
        <f t="shared" si="25"/>
        <v>0</v>
      </c>
      <c r="AG35" s="126">
        <f t="shared" si="26"/>
        <v>0</v>
      </c>
      <c r="AH35" s="126">
        <f t="shared" si="27"/>
        <v>0</v>
      </c>
      <c r="AI35" s="126">
        <f t="shared" si="28"/>
        <v>0</v>
      </c>
      <c r="AJ35" s="126">
        <f t="shared" si="42"/>
        <v>0</v>
      </c>
      <c r="AK35" s="126">
        <f t="shared" si="43"/>
        <v>0</v>
      </c>
      <c r="AL35" s="126">
        <f t="shared" si="29"/>
        <v>0</v>
      </c>
      <c r="AM35" s="51">
        <f t="shared" si="38"/>
        <v>0</v>
      </c>
      <c r="AN35" s="49">
        <f>COUNTIFS('D5'!$B$12:$B$246,$B35,'D5'!$AG$12:$AG$246,AN$8,'D5'!$AJ$12:$AJ$246,"taip")</f>
        <v>0</v>
      </c>
      <c r="AO35" s="49">
        <f>COUNTIFS('D5'!$B$12:$B$246,$B35,'D5'!$AG$12:$AG$246,AO$8,'D5'!$AJ$12:$AJ$246,"taip")</f>
        <v>0</v>
      </c>
      <c r="AP35" s="49">
        <f>COUNTIFS('D5'!$B$12:$B$246,$B35,'D5'!$AG$12:$AG$246,AP$8,'D5'!$AJ$12:$AJ$246,"taip")</f>
        <v>0</v>
      </c>
      <c r="AQ35" s="49">
        <f>COUNTIFS('D5'!$B$12:$B$246,$B35,'D5'!$AG$12:$AG$246,AQ$8,'D5'!$AJ$12:$AJ$246,"taip")</f>
        <v>0</v>
      </c>
      <c r="AR35" s="49">
        <f>COUNTIFS('D5'!$B$12:$B$246,$B35,'D5'!$AG$12:$AG$246,AR$8,'D5'!$AJ$12:$AJ$246,"taip")</f>
        <v>0</v>
      </c>
      <c r="AS35" s="49">
        <f>COUNTIFS('D5'!$B$12:$B$246,$B35,'D5'!$AG$12:$AG$246,AS$8,'D5'!$AJ$12:$AJ$246,"taip")</f>
        <v>0</v>
      </c>
      <c r="AT35" s="49">
        <f>COUNTIFS('D5'!$B$12:$B$246,$B35,'D5'!$AG$12:$AG$246,AT$8,'D5'!$AJ$12:$AJ$246,"taip")</f>
        <v>0</v>
      </c>
      <c r="AU35" s="49">
        <f>COUNTIFS('D5'!$B$12:$B$246,$B35,'D5'!$AG$12:$AG$246,AU$8,'D5'!$AJ$12:$AJ$246,"taip")</f>
        <v>0</v>
      </c>
      <c r="AV35" s="49">
        <f>COUNTIFS('D5'!$B$12:$B$246,$B35,'D5'!$AG$12:$AG$246,AV$8,'D5'!$AJ$12:$AJ$246,"taip")</f>
        <v>0</v>
      </c>
      <c r="AW35" s="51">
        <f t="shared" si="39"/>
        <v>0</v>
      </c>
      <c r="AX35" s="49">
        <f>SUMIFS('D5'!$W$12:$W$246,'D5'!$B$12:$B$246,$B35,'D5'!$AG$12:$AG$246,AX$8,'D5'!$AJ$12:$AJ$246,"taip")</f>
        <v>0</v>
      </c>
      <c r="AY35" s="49">
        <f>SUMIFS('D5'!$W$12:$W$246,'D5'!$B$12:$B$246,$B35,'D5'!$AG$12:$AG$246,AY$8,'D5'!$AJ$12:$AJ$246,"taip")</f>
        <v>0</v>
      </c>
      <c r="AZ35" s="49">
        <f>SUMIFS('D5'!$W$12:$W$246,'D5'!$B$12:$B$246,$B35,'D5'!$AG$12:$AG$246,AZ$8,'D5'!$AJ$12:$AJ$246,"taip")</f>
        <v>0</v>
      </c>
      <c r="BA35" s="49">
        <f>SUMIFS('D5'!$W$12:$W$246,'D5'!$B$12:$B$246,$B35,'D5'!$AG$12:$AG$246,BA$8,'D5'!$AJ$12:$AJ$246,"taip")</f>
        <v>0</v>
      </c>
      <c r="BB35" s="49">
        <f>SUMIFS('D5'!$W$12:$W$246,'D5'!$B$12:$B$246,$B35,'D5'!$AG$12:$AG$246,BB$8,'D5'!$AJ$12:$AJ$246,"taip")</f>
        <v>0</v>
      </c>
      <c r="BC35" s="49">
        <f>SUMIFS('D5'!$W$12:$W$246,'D5'!$B$12:$B$246,$B35,'D5'!$AG$12:$AG$246,BC$8,'D5'!$AJ$12:$AJ$246,"taip")</f>
        <v>0</v>
      </c>
      <c r="BD35" s="49">
        <f>SUMIFS('D5'!$W$12:$W$246,'D5'!$B$12:$B$246,$B35,'D5'!$AG$12:$AG$246,BD$8,'D5'!$AJ$12:$AJ$246,"taip")</f>
        <v>0</v>
      </c>
      <c r="BE35" s="49">
        <f>SUMIFS('D5'!$W$12:$W$246,'D5'!$B$12:$B$246,$B35,'D5'!$AG$12:$AG$246,BE$8,'D5'!$AJ$12:$AJ$246,"taip")</f>
        <v>0</v>
      </c>
      <c r="BF35" s="49">
        <f>SUMIFS('D5'!$W$12:$W$246,'D5'!$B$12:$B$246,$B35,'D5'!$AG$12:$AG$246,BF$8,'D5'!$AJ$12:$AJ$246,"taip")</f>
        <v>0</v>
      </c>
      <c r="BG35" s="127">
        <f t="shared" si="31"/>
        <v>0</v>
      </c>
      <c r="BH35" s="126">
        <f t="shared" si="32"/>
        <v>0</v>
      </c>
      <c r="BI35" s="126">
        <f t="shared" si="4"/>
        <v>0</v>
      </c>
      <c r="BJ35" s="126">
        <f t="shared" si="5"/>
        <v>0</v>
      </c>
      <c r="BK35" s="126">
        <f t="shared" si="6"/>
        <v>0</v>
      </c>
      <c r="BL35" s="126">
        <f t="shared" si="7"/>
        <v>0</v>
      </c>
      <c r="BM35" s="126">
        <f t="shared" si="8"/>
        <v>0</v>
      </c>
      <c r="BN35" s="126">
        <f t="shared" si="9"/>
        <v>0</v>
      </c>
      <c r="BO35" s="126">
        <f t="shared" si="10"/>
        <v>0</v>
      </c>
      <c r="BP35" s="126">
        <f t="shared" si="11"/>
        <v>0</v>
      </c>
      <c r="BQ35" s="51">
        <f t="shared" si="40"/>
        <v>0</v>
      </c>
      <c r="BR35" s="49">
        <f>COUNTIFS('D5'!$B$12:$B$246,$B35,'D5'!$AH$12:$AH$246,BR$8,'D5'!$AK$12:$AK$246,"taip")</f>
        <v>0</v>
      </c>
      <c r="BS35" s="49">
        <f>COUNTIFS('D5'!$B$12:$B$246,$B35,'D5'!$AH$12:$AH$246,BS$8,'D5'!$AK$12:$AK$246,"taip")</f>
        <v>0</v>
      </c>
      <c r="BT35" s="49">
        <f>COUNTIFS('D5'!$B$12:$B$246,$B35,'D5'!$AH$12:$AH$246,BT$8,'D5'!$AK$12:$AK$246,"taip")</f>
        <v>0</v>
      </c>
      <c r="BU35" s="49">
        <f>COUNTIFS('D5'!$B$12:$B$246,$B35,'D5'!$AH$12:$AH$246,BU$8,'D5'!$AK$12:$AK$246,"taip")</f>
        <v>0</v>
      </c>
      <c r="BV35" s="49">
        <f>COUNTIFS('D5'!$B$12:$B$246,$B35,'D5'!$AH$12:$AH$246,BV$8,'D5'!$AK$12:$AK$246,"taip")</f>
        <v>0</v>
      </c>
      <c r="BW35" s="49">
        <f>COUNTIFS('D5'!$B$12:$B$246,$B35,'D5'!$AH$12:$AH$246,BW$8,'D5'!$AK$12:$AK$246,"taip")</f>
        <v>0</v>
      </c>
      <c r="BX35" s="49">
        <f>COUNTIFS('D5'!$B$12:$B$246,$B35,'D5'!$AH$12:$AH$246,BX$8,'D5'!$AK$12:$AK$246,"taip")</f>
        <v>0</v>
      </c>
      <c r="BY35" s="49">
        <f>COUNTIFS('D5'!$B$12:$B$246,$B35,'D5'!$AH$12:$AH$246,BY$8,'D5'!$AK$12:$AK$246,"taip")</f>
        <v>0</v>
      </c>
      <c r="BZ35" s="49">
        <f>COUNTIFS('D5'!$B$12:$B$246,$B35,'D5'!$AH$12:$AH$246,BZ$8,'D5'!$AK$12:$AK$246,"taip")</f>
        <v>0</v>
      </c>
      <c r="CA35" s="51">
        <f t="shared" si="41"/>
        <v>0</v>
      </c>
      <c r="CB35" s="49">
        <f>SUMIFS('D5'!$W$12:$W$246,'D5'!$B$12:$B$246,$B35,'D5'!$AH$12:$AH$246,CB$8,'D5'!$AK$12:$AK$246,"taip")</f>
        <v>0</v>
      </c>
      <c r="CC35" s="49">
        <f>SUMIFS('D5'!$W$12:$W$246,'D5'!$B$12:$B$246,$B35,'D5'!$AH$12:$AH$246,CC$8,'D5'!$AK$12:$AK$246,"taip")</f>
        <v>0</v>
      </c>
      <c r="CD35" s="49">
        <f>SUMIFS('D5'!$W$12:$W$246,'D5'!$B$12:$B$246,$B35,'D5'!$AH$12:$AH$246,CD$8,'D5'!$AK$12:$AK$246,"taip")</f>
        <v>0</v>
      </c>
      <c r="CE35" s="49">
        <f>SUMIFS('D5'!$W$12:$W$246,'D5'!$B$12:$B$246,$B35,'D5'!$AH$12:$AH$246,CE$8,'D5'!$AK$12:$AK$246,"taip")</f>
        <v>0</v>
      </c>
      <c r="CF35" s="49">
        <f>SUMIFS('D5'!$W$12:$W$246,'D5'!$B$12:$B$246,$B35,'D5'!$AH$12:$AH$246,CF$8,'D5'!$AK$12:$AK$246,"taip")</f>
        <v>0</v>
      </c>
      <c r="CG35" s="49">
        <f>SUMIFS('D5'!$W$12:$W$246,'D5'!$B$12:$B$246,$B35,'D5'!$AH$12:$AH$246,CG$8,'D5'!$AK$12:$AK$246,"taip")</f>
        <v>0</v>
      </c>
      <c r="CH35" s="49">
        <f>SUMIFS('D5'!$W$12:$W$246,'D5'!$B$12:$B$246,$B35,'D5'!$AH$12:$AH$246,CH$8,'D5'!$AK$12:$AK$246,"taip")</f>
        <v>0</v>
      </c>
      <c r="CI35" s="49">
        <f>SUMIFS('D5'!$W$12:$W$246,'D5'!$B$12:$B$246,$B35,'D5'!$AH$12:$AH$246,CI$8,'D5'!$AK$12:$AK$246,"taip")</f>
        <v>0</v>
      </c>
      <c r="CJ35" s="49">
        <f>SUMIFS('D5'!$W$12:$W$246,'D5'!$B$12:$B$246,$B35,'D5'!$AH$12:$AH$246,CJ$8,'D5'!$AK$12:$AK$246,"taip")</f>
        <v>0</v>
      </c>
      <c r="CK35" s="127">
        <f t="shared" si="34"/>
        <v>0</v>
      </c>
      <c r="CL35" s="126">
        <f t="shared" si="35"/>
        <v>0</v>
      </c>
      <c r="CM35" s="126">
        <f t="shared" si="13"/>
        <v>0</v>
      </c>
      <c r="CN35" s="126">
        <f t="shared" si="14"/>
        <v>0</v>
      </c>
      <c r="CO35" s="126">
        <f t="shared" si="15"/>
        <v>0</v>
      </c>
      <c r="CP35" s="126">
        <f t="shared" si="16"/>
        <v>0</v>
      </c>
      <c r="CQ35" s="126">
        <f t="shared" si="17"/>
        <v>0</v>
      </c>
      <c r="CR35" s="126">
        <f t="shared" si="18"/>
        <v>0</v>
      </c>
      <c r="CS35" s="126">
        <f t="shared" si="19"/>
        <v>0</v>
      </c>
      <c r="CT35" s="126">
        <f t="shared" si="20"/>
        <v>0</v>
      </c>
    </row>
    <row r="36" spans="2:98" x14ac:dyDescent="0.25">
      <c r="B36" s="27" t="str">
        <f>'VPS1'!A32</f>
        <v>-</v>
      </c>
      <c r="C36" s="28">
        <f>'VPS1'!B32</f>
        <v>0</v>
      </c>
      <c r="D36" s="28">
        <f>'VPS1'!C32</f>
        <v>0</v>
      </c>
      <c r="E36" s="27">
        <f>'VPS1'!D32</f>
        <v>0</v>
      </c>
      <c r="F36" s="27">
        <f>'VPS1'!E32</f>
        <v>0</v>
      </c>
      <c r="G36" s="27">
        <f>'VPS1'!G32</f>
        <v>0</v>
      </c>
      <c r="H36" s="79">
        <f>'VPS1'!F32</f>
        <v>0</v>
      </c>
      <c r="I36" s="51">
        <f t="shared" si="36"/>
        <v>0</v>
      </c>
      <c r="J36" s="49">
        <f>COUNTIFS('D5'!$B$12:$B$246,$B36,'D5'!$AF$12:$AF$246,J$8,'D5'!$AI$12:$AI$246,"taip")</f>
        <v>0</v>
      </c>
      <c r="K36" s="49">
        <f>COUNTIFS('D5'!$B$12:$B$246,$B36,'D5'!$AF$12:$AF$246,K$8,'D5'!$AI$12:$AI$246,"taip")</f>
        <v>0</v>
      </c>
      <c r="L36" s="49">
        <f>COUNTIFS('D5'!$B$12:$B$246,$B36,'D5'!$AF$12:$AF$246,L$8,'D5'!$AI$12:$AI$246,"taip")</f>
        <v>0</v>
      </c>
      <c r="M36" s="49">
        <f>COUNTIFS('D5'!$B$12:$B$246,$B36,'D5'!$AF$12:$AF$246,M$8,'D5'!$AI$12:$AI$246,"taip")</f>
        <v>0</v>
      </c>
      <c r="N36" s="49">
        <f>COUNTIFS('D5'!$B$12:$B$246,$B36,'D5'!$AF$12:$AF$246,N$8,'D5'!$AI$12:$AI$246,"taip")</f>
        <v>0</v>
      </c>
      <c r="O36" s="49">
        <f>COUNTIFS('D5'!$B$12:$B$246,$B36,'D5'!$AF$12:$AF$246,O$8,'D5'!$AI$12:$AI$246,"taip")</f>
        <v>0</v>
      </c>
      <c r="P36" s="49">
        <f>COUNTIFS('D5'!$B$12:$B$246,$B36,'D5'!$AF$12:$AF$246,P$8,'D5'!$AI$12:$AI$246,"taip")</f>
        <v>0</v>
      </c>
      <c r="Q36" s="49">
        <f>COUNTIFS('D5'!$B$12:$B$246,$B36,'D5'!$AF$12:$AF$246,Q$8,'D5'!$AI$12:$AI$246,"taip")</f>
        <v>0</v>
      </c>
      <c r="R36" s="49">
        <f>COUNTIFS('D5'!$B$12:$B$246,$B36,'D5'!$AF$12:$AF$246,R$8,'D5'!$AI$12:$AI$246,"taip")</f>
        <v>0</v>
      </c>
      <c r="S36" s="51">
        <f t="shared" si="37"/>
        <v>0</v>
      </c>
      <c r="T36" s="49">
        <f>SUMIFS('D5'!$W$12:$W$246,'D5'!$B$12:$B$246,$B36,'D5'!$AF$12:$AF$246,T$8,'D5'!$AI$12:$AI$246,"taip")</f>
        <v>0</v>
      </c>
      <c r="U36" s="49">
        <f>SUMIFS('D5'!$W$12:$W$246,'D5'!$B$12:$B$246,$B36,'D5'!$AF$12:$AF$246,U$8,'D5'!$AI$12:$AI$246,"taip")</f>
        <v>0</v>
      </c>
      <c r="V36" s="49">
        <f>SUMIFS('D5'!$W$12:$W$246,'D5'!$B$12:$B$246,$B36,'D5'!$AF$12:$AF$246,V$8,'D5'!$AI$12:$AI$246,"taip")</f>
        <v>0</v>
      </c>
      <c r="W36" s="49">
        <f>SUMIFS('D5'!$W$12:$W$246,'D5'!$B$12:$B$246,$B36,'D5'!$AF$12:$AF$246,W$8,'D5'!$AI$12:$AI$246,"taip")</f>
        <v>0</v>
      </c>
      <c r="X36" s="49">
        <f>SUMIFS('D5'!$W$12:$W$246,'D5'!$B$12:$B$246,$B36,'D5'!$AF$12:$AF$246,X$8,'D5'!$AI$12:$AI$246,"taip")</f>
        <v>0</v>
      </c>
      <c r="Y36" s="49">
        <f>SUMIFS('D5'!$W$12:$W$246,'D5'!$B$12:$B$246,$B36,'D5'!$AF$12:$AF$246,Y$8,'D5'!$AI$12:$AI$246,"taip")</f>
        <v>0</v>
      </c>
      <c r="Z36" s="49">
        <f>SUMIFS('D5'!$W$12:$W$246,'D5'!$B$12:$B$246,$B36,'D5'!$AF$12:$AF$246,Z$8,'D5'!$AI$12:$AI$246,"taip")</f>
        <v>0</v>
      </c>
      <c r="AA36" s="49">
        <f>SUMIFS('D5'!$W$12:$W$246,'D5'!$B$12:$B$246,$B36,'D5'!$AF$12:$AF$246,AA$8,'D5'!$AI$12:$AI$246,"taip")</f>
        <v>0</v>
      </c>
      <c r="AB36" s="49">
        <f>SUMIFS('D5'!$W$12:$W$246,'D5'!$B$12:$B$246,$B36,'D5'!$AF$12:$AF$246,AB$8,'D5'!$AI$12:$AI$246,"taip")</f>
        <v>0</v>
      </c>
      <c r="AC36" s="127">
        <f t="shared" si="22"/>
        <v>0</v>
      </c>
      <c r="AD36" s="126">
        <f t="shared" si="23"/>
        <v>0</v>
      </c>
      <c r="AE36" s="126">
        <f t="shared" si="24"/>
        <v>0</v>
      </c>
      <c r="AF36" s="126">
        <f t="shared" si="25"/>
        <v>0</v>
      </c>
      <c r="AG36" s="126">
        <f t="shared" si="26"/>
        <v>0</v>
      </c>
      <c r="AH36" s="126">
        <f t="shared" si="27"/>
        <v>0</v>
      </c>
      <c r="AI36" s="126">
        <f t="shared" si="28"/>
        <v>0</v>
      </c>
      <c r="AJ36" s="126">
        <f t="shared" si="42"/>
        <v>0</v>
      </c>
      <c r="AK36" s="126">
        <f t="shared" si="43"/>
        <v>0</v>
      </c>
      <c r="AL36" s="126">
        <f t="shared" si="29"/>
        <v>0</v>
      </c>
      <c r="AM36" s="51">
        <f t="shared" si="38"/>
        <v>0</v>
      </c>
      <c r="AN36" s="49">
        <f>COUNTIFS('D5'!$B$12:$B$246,$B36,'D5'!$AG$12:$AG$246,AN$8,'D5'!$AJ$12:$AJ$246,"taip")</f>
        <v>0</v>
      </c>
      <c r="AO36" s="49">
        <f>COUNTIFS('D5'!$B$12:$B$246,$B36,'D5'!$AG$12:$AG$246,AO$8,'D5'!$AJ$12:$AJ$246,"taip")</f>
        <v>0</v>
      </c>
      <c r="AP36" s="49">
        <f>COUNTIFS('D5'!$B$12:$B$246,$B36,'D5'!$AG$12:$AG$246,AP$8,'D5'!$AJ$12:$AJ$246,"taip")</f>
        <v>0</v>
      </c>
      <c r="AQ36" s="49">
        <f>COUNTIFS('D5'!$B$12:$B$246,$B36,'D5'!$AG$12:$AG$246,AQ$8,'D5'!$AJ$12:$AJ$246,"taip")</f>
        <v>0</v>
      </c>
      <c r="AR36" s="49">
        <f>COUNTIFS('D5'!$B$12:$B$246,$B36,'D5'!$AG$12:$AG$246,AR$8,'D5'!$AJ$12:$AJ$246,"taip")</f>
        <v>0</v>
      </c>
      <c r="AS36" s="49">
        <f>COUNTIFS('D5'!$B$12:$B$246,$B36,'D5'!$AG$12:$AG$246,AS$8,'D5'!$AJ$12:$AJ$246,"taip")</f>
        <v>0</v>
      </c>
      <c r="AT36" s="49">
        <f>COUNTIFS('D5'!$B$12:$B$246,$B36,'D5'!$AG$12:$AG$246,AT$8,'D5'!$AJ$12:$AJ$246,"taip")</f>
        <v>0</v>
      </c>
      <c r="AU36" s="49">
        <f>COUNTIFS('D5'!$B$12:$B$246,$B36,'D5'!$AG$12:$AG$246,AU$8,'D5'!$AJ$12:$AJ$246,"taip")</f>
        <v>0</v>
      </c>
      <c r="AV36" s="49">
        <f>COUNTIFS('D5'!$B$12:$B$246,$B36,'D5'!$AG$12:$AG$246,AV$8,'D5'!$AJ$12:$AJ$246,"taip")</f>
        <v>0</v>
      </c>
      <c r="AW36" s="51">
        <f t="shared" si="39"/>
        <v>0</v>
      </c>
      <c r="AX36" s="49">
        <f>SUMIFS('D5'!$W$12:$W$246,'D5'!$B$12:$B$246,$B36,'D5'!$AG$12:$AG$246,AX$8,'D5'!$AJ$12:$AJ$246,"taip")</f>
        <v>0</v>
      </c>
      <c r="AY36" s="49">
        <f>SUMIFS('D5'!$W$12:$W$246,'D5'!$B$12:$B$246,$B36,'D5'!$AG$12:$AG$246,AY$8,'D5'!$AJ$12:$AJ$246,"taip")</f>
        <v>0</v>
      </c>
      <c r="AZ36" s="49">
        <f>SUMIFS('D5'!$W$12:$W$246,'D5'!$B$12:$B$246,$B36,'D5'!$AG$12:$AG$246,AZ$8,'D5'!$AJ$12:$AJ$246,"taip")</f>
        <v>0</v>
      </c>
      <c r="BA36" s="49">
        <f>SUMIFS('D5'!$W$12:$W$246,'D5'!$B$12:$B$246,$B36,'D5'!$AG$12:$AG$246,BA$8,'D5'!$AJ$12:$AJ$246,"taip")</f>
        <v>0</v>
      </c>
      <c r="BB36" s="49">
        <f>SUMIFS('D5'!$W$12:$W$246,'D5'!$B$12:$B$246,$B36,'D5'!$AG$12:$AG$246,BB$8,'D5'!$AJ$12:$AJ$246,"taip")</f>
        <v>0</v>
      </c>
      <c r="BC36" s="49">
        <f>SUMIFS('D5'!$W$12:$W$246,'D5'!$B$12:$B$246,$B36,'D5'!$AG$12:$AG$246,BC$8,'D5'!$AJ$12:$AJ$246,"taip")</f>
        <v>0</v>
      </c>
      <c r="BD36" s="49">
        <f>SUMIFS('D5'!$W$12:$W$246,'D5'!$B$12:$B$246,$B36,'D5'!$AG$12:$AG$246,BD$8,'D5'!$AJ$12:$AJ$246,"taip")</f>
        <v>0</v>
      </c>
      <c r="BE36" s="49">
        <f>SUMIFS('D5'!$W$12:$W$246,'D5'!$B$12:$B$246,$B36,'D5'!$AG$12:$AG$246,BE$8,'D5'!$AJ$12:$AJ$246,"taip")</f>
        <v>0</v>
      </c>
      <c r="BF36" s="49">
        <f>SUMIFS('D5'!$W$12:$W$246,'D5'!$B$12:$B$246,$B36,'D5'!$AG$12:$AG$246,BF$8,'D5'!$AJ$12:$AJ$246,"taip")</f>
        <v>0</v>
      </c>
      <c r="BG36" s="127">
        <f t="shared" si="31"/>
        <v>0</v>
      </c>
      <c r="BH36" s="126">
        <f t="shared" si="32"/>
        <v>0</v>
      </c>
      <c r="BI36" s="126">
        <f t="shared" si="4"/>
        <v>0</v>
      </c>
      <c r="BJ36" s="126">
        <f t="shared" si="5"/>
        <v>0</v>
      </c>
      <c r="BK36" s="126">
        <f t="shared" si="6"/>
        <v>0</v>
      </c>
      <c r="BL36" s="126">
        <f t="shared" si="7"/>
        <v>0</v>
      </c>
      <c r="BM36" s="126">
        <f t="shared" si="8"/>
        <v>0</v>
      </c>
      <c r="BN36" s="126">
        <f t="shared" si="9"/>
        <v>0</v>
      </c>
      <c r="BO36" s="126">
        <f t="shared" si="10"/>
        <v>0</v>
      </c>
      <c r="BP36" s="126">
        <f t="shared" si="11"/>
        <v>0</v>
      </c>
      <c r="BQ36" s="51">
        <f t="shared" si="40"/>
        <v>0</v>
      </c>
      <c r="BR36" s="49">
        <f>COUNTIFS('D5'!$B$12:$B$246,$B36,'D5'!$AH$12:$AH$246,BR$8,'D5'!$AK$12:$AK$246,"taip")</f>
        <v>0</v>
      </c>
      <c r="BS36" s="49">
        <f>COUNTIFS('D5'!$B$12:$B$246,$B36,'D5'!$AH$12:$AH$246,BS$8,'D5'!$AK$12:$AK$246,"taip")</f>
        <v>0</v>
      </c>
      <c r="BT36" s="49">
        <f>COUNTIFS('D5'!$B$12:$B$246,$B36,'D5'!$AH$12:$AH$246,BT$8,'D5'!$AK$12:$AK$246,"taip")</f>
        <v>0</v>
      </c>
      <c r="BU36" s="49">
        <f>COUNTIFS('D5'!$B$12:$B$246,$B36,'D5'!$AH$12:$AH$246,BU$8,'D5'!$AK$12:$AK$246,"taip")</f>
        <v>0</v>
      </c>
      <c r="BV36" s="49">
        <f>COUNTIFS('D5'!$B$12:$B$246,$B36,'D5'!$AH$12:$AH$246,BV$8,'D5'!$AK$12:$AK$246,"taip")</f>
        <v>0</v>
      </c>
      <c r="BW36" s="49">
        <f>COUNTIFS('D5'!$B$12:$B$246,$B36,'D5'!$AH$12:$AH$246,BW$8,'D5'!$AK$12:$AK$246,"taip")</f>
        <v>0</v>
      </c>
      <c r="BX36" s="49">
        <f>COUNTIFS('D5'!$B$12:$B$246,$B36,'D5'!$AH$12:$AH$246,BX$8,'D5'!$AK$12:$AK$246,"taip")</f>
        <v>0</v>
      </c>
      <c r="BY36" s="49">
        <f>COUNTIFS('D5'!$B$12:$B$246,$B36,'D5'!$AH$12:$AH$246,BY$8,'D5'!$AK$12:$AK$246,"taip")</f>
        <v>0</v>
      </c>
      <c r="BZ36" s="49">
        <f>COUNTIFS('D5'!$B$12:$B$246,$B36,'D5'!$AH$12:$AH$246,BZ$8,'D5'!$AK$12:$AK$246,"taip")</f>
        <v>0</v>
      </c>
      <c r="CA36" s="51">
        <f t="shared" si="41"/>
        <v>0</v>
      </c>
      <c r="CB36" s="49">
        <f>SUMIFS('D5'!$W$12:$W$246,'D5'!$B$12:$B$246,$B36,'D5'!$AH$12:$AH$246,CB$8,'D5'!$AK$12:$AK$246,"taip")</f>
        <v>0</v>
      </c>
      <c r="CC36" s="49">
        <f>SUMIFS('D5'!$W$12:$W$246,'D5'!$B$12:$B$246,$B36,'D5'!$AH$12:$AH$246,CC$8,'D5'!$AK$12:$AK$246,"taip")</f>
        <v>0</v>
      </c>
      <c r="CD36" s="49">
        <f>SUMIFS('D5'!$W$12:$W$246,'D5'!$B$12:$B$246,$B36,'D5'!$AH$12:$AH$246,CD$8,'D5'!$AK$12:$AK$246,"taip")</f>
        <v>0</v>
      </c>
      <c r="CE36" s="49">
        <f>SUMIFS('D5'!$W$12:$W$246,'D5'!$B$12:$B$246,$B36,'D5'!$AH$12:$AH$246,CE$8,'D5'!$AK$12:$AK$246,"taip")</f>
        <v>0</v>
      </c>
      <c r="CF36" s="49">
        <f>SUMIFS('D5'!$W$12:$W$246,'D5'!$B$12:$B$246,$B36,'D5'!$AH$12:$AH$246,CF$8,'D5'!$AK$12:$AK$246,"taip")</f>
        <v>0</v>
      </c>
      <c r="CG36" s="49">
        <f>SUMIFS('D5'!$W$12:$W$246,'D5'!$B$12:$B$246,$B36,'D5'!$AH$12:$AH$246,CG$8,'D5'!$AK$12:$AK$246,"taip")</f>
        <v>0</v>
      </c>
      <c r="CH36" s="49">
        <f>SUMIFS('D5'!$W$12:$W$246,'D5'!$B$12:$B$246,$B36,'D5'!$AH$12:$AH$246,CH$8,'D5'!$AK$12:$AK$246,"taip")</f>
        <v>0</v>
      </c>
      <c r="CI36" s="49">
        <f>SUMIFS('D5'!$W$12:$W$246,'D5'!$B$12:$B$246,$B36,'D5'!$AH$12:$AH$246,CI$8,'D5'!$AK$12:$AK$246,"taip")</f>
        <v>0</v>
      </c>
      <c r="CJ36" s="49">
        <f>SUMIFS('D5'!$W$12:$W$246,'D5'!$B$12:$B$246,$B36,'D5'!$AH$12:$AH$246,CJ$8,'D5'!$AK$12:$AK$246,"taip")</f>
        <v>0</v>
      </c>
      <c r="CK36" s="127">
        <f t="shared" si="34"/>
        <v>0</v>
      </c>
      <c r="CL36" s="126">
        <f t="shared" si="35"/>
        <v>0</v>
      </c>
      <c r="CM36" s="126">
        <f t="shared" si="13"/>
        <v>0</v>
      </c>
      <c r="CN36" s="126">
        <f t="shared" si="14"/>
        <v>0</v>
      </c>
      <c r="CO36" s="126">
        <f t="shared" si="15"/>
        <v>0</v>
      </c>
      <c r="CP36" s="126">
        <f t="shared" si="16"/>
        <v>0</v>
      </c>
      <c r="CQ36" s="126">
        <f t="shared" si="17"/>
        <v>0</v>
      </c>
      <c r="CR36" s="126">
        <f t="shared" si="18"/>
        <v>0</v>
      </c>
      <c r="CS36" s="126">
        <f t="shared" si="19"/>
        <v>0</v>
      </c>
      <c r="CT36" s="126">
        <f t="shared" si="20"/>
        <v>0</v>
      </c>
    </row>
    <row r="37" spans="2:98" x14ac:dyDescent="0.25">
      <c r="B37" s="27" t="str">
        <f>'VPS1'!A33</f>
        <v>-</v>
      </c>
      <c r="C37" s="28">
        <f>'VPS1'!B33</f>
        <v>0</v>
      </c>
      <c r="D37" s="28">
        <f>'VPS1'!C33</f>
        <v>0</v>
      </c>
      <c r="E37" s="27">
        <f>'VPS1'!D33</f>
        <v>0</v>
      </c>
      <c r="F37" s="27">
        <f>'VPS1'!E33</f>
        <v>0</v>
      </c>
      <c r="G37" s="27">
        <f>'VPS1'!G33</f>
        <v>0</v>
      </c>
      <c r="H37" s="79">
        <f>'VPS1'!F33</f>
        <v>0</v>
      </c>
      <c r="I37" s="51">
        <f t="shared" si="36"/>
        <v>0</v>
      </c>
      <c r="J37" s="49">
        <f>COUNTIFS('D5'!$B$12:$B$246,$B37,'D5'!$AF$12:$AF$246,J$8,'D5'!$AI$12:$AI$246,"taip")</f>
        <v>0</v>
      </c>
      <c r="K37" s="49">
        <f>COUNTIFS('D5'!$B$12:$B$246,$B37,'D5'!$AF$12:$AF$246,K$8,'D5'!$AI$12:$AI$246,"taip")</f>
        <v>0</v>
      </c>
      <c r="L37" s="49">
        <f>COUNTIFS('D5'!$B$12:$B$246,$B37,'D5'!$AF$12:$AF$246,L$8,'D5'!$AI$12:$AI$246,"taip")</f>
        <v>0</v>
      </c>
      <c r="M37" s="49">
        <f>COUNTIFS('D5'!$B$12:$B$246,$B37,'D5'!$AF$12:$AF$246,M$8,'D5'!$AI$12:$AI$246,"taip")</f>
        <v>0</v>
      </c>
      <c r="N37" s="49">
        <f>COUNTIFS('D5'!$B$12:$B$246,$B37,'D5'!$AF$12:$AF$246,N$8,'D5'!$AI$12:$AI$246,"taip")</f>
        <v>0</v>
      </c>
      <c r="O37" s="49">
        <f>COUNTIFS('D5'!$B$12:$B$246,$B37,'D5'!$AF$12:$AF$246,O$8,'D5'!$AI$12:$AI$246,"taip")</f>
        <v>0</v>
      </c>
      <c r="P37" s="49">
        <f>COUNTIFS('D5'!$B$12:$B$246,$B37,'D5'!$AF$12:$AF$246,P$8,'D5'!$AI$12:$AI$246,"taip")</f>
        <v>0</v>
      </c>
      <c r="Q37" s="49">
        <f>COUNTIFS('D5'!$B$12:$B$246,$B37,'D5'!$AF$12:$AF$246,Q$8,'D5'!$AI$12:$AI$246,"taip")</f>
        <v>0</v>
      </c>
      <c r="R37" s="49">
        <f>COUNTIFS('D5'!$B$12:$B$246,$B37,'D5'!$AF$12:$AF$246,R$8,'D5'!$AI$12:$AI$246,"taip")</f>
        <v>0</v>
      </c>
      <c r="S37" s="51">
        <f t="shared" si="37"/>
        <v>0</v>
      </c>
      <c r="T37" s="49">
        <f>SUMIFS('D5'!$W$12:$W$246,'D5'!$B$12:$B$246,$B37,'D5'!$AF$12:$AF$246,T$8,'D5'!$AI$12:$AI$246,"taip")</f>
        <v>0</v>
      </c>
      <c r="U37" s="49">
        <f>SUMIFS('D5'!$W$12:$W$246,'D5'!$B$12:$B$246,$B37,'D5'!$AF$12:$AF$246,U$8,'D5'!$AI$12:$AI$246,"taip")</f>
        <v>0</v>
      </c>
      <c r="V37" s="49">
        <f>SUMIFS('D5'!$W$12:$W$246,'D5'!$B$12:$B$246,$B37,'D5'!$AF$12:$AF$246,V$8,'D5'!$AI$12:$AI$246,"taip")</f>
        <v>0</v>
      </c>
      <c r="W37" s="49">
        <f>SUMIFS('D5'!$W$12:$W$246,'D5'!$B$12:$B$246,$B37,'D5'!$AF$12:$AF$246,W$8,'D5'!$AI$12:$AI$246,"taip")</f>
        <v>0</v>
      </c>
      <c r="X37" s="49">
        <f>SUMIFS('D5'!$W$12:$W$246,'D5'!$B$12:$B$246,$B37,'D5'!$AF$12:$AF$246,X$8,'D5'!$AI$12:$AI$246,"taip")</f>
        <v>0</v>
      </c>
      <c r="Y37" s="49">
        <f>SUMIFS('D5'!$W$12:$W$246,'D5'!$B$12:$B$246,$B37,'D5'!$AF$12:$AF$246,Y$8,'D5'!$AI$12:$AI$246,"taip")</f>
        <v>0</v>
      </c>
      <c r="Z37" s="49">
        <f>SUMIFS('D5'!$W$12:$W$246,'D5'!$B$12:$B$246,$B37,'D5'!$AF$12:$AF$246,Z$8,'D5'!$AI$12:$AI$246,"taip")</f>
        <v>0</v>
      </c>
      <c r="AA37" s="49">
        <f>SUMIFS('D5'!$W$12:$W$246,'D5'!$B$12:$B$246,$B37,'D5'!$AF$12:$AF$246,AA$8,'D5'!$AI$12:$AI$246,"taip")</f>
        <v>0</v>
      </c>
      <c r="AB37" s="49">
        <f>SUMIFS('D5'!$W$12:$W$246,'D5'!$B$12:$B$246,$B37,'D5'!$AF$12:$AF$246,AB$8,'D5'!$AI$12:$AI$246,"taip")</f>
        <v>0</v>
      </c>
      <c r="AC37" s="127">
        <f t="shared" si="22"/>
        <v>0</v>
      </c>
      <c r="AD37" s="126">
        <f t="shared" si="23"/>
        <v>0</v>
      </c>
      <c r="AE37" s="126">
        <f t="shared" si="24"/>
        <v>0</v>
      </c>
      <c r="AF37" s="126">
        <f t="shared" si="25"/>
        <v>0</v>
      </c>
      <c r="AG37" s="126">
        <f t="shared" si="26"/>
        <v>0</v>
      </c>
      <c r="AH37" s="126">
        <f t="shared" si="27"/>
        <v>0</v>
      </c>
      <c r="AI37" s="126">
        <f t="shared" si="28"/>
        <v>0</v>
      </c>
      <c r="AJ37" s="126">
        <f t="shared" si="42"/>
        <v>0</v>
      </c>
      <c r="AK37" s="126">
        <f t="shared" si="43"/>
        <v>0</v>
      </c>
      <c r="AL37" s="126">
        <f t="shared" si="29"/>
        <v>0</v>
      </c>
      <c r="AM37" s="51">
        <f t="shared" si="38"/>
        <v>0</v>
      </c>
      <c r="AN37" s="49">
        <f>COUNTIFS('D5'!$B$12:$B$246,$B37,'D5'!$AG$12:$AG$246,AN$8,'D5'!$AJ$12:$AJ$246,"taip")</f>
        <v>0</v>
      </c>
      <c r="AO37" s="49">
        <f>COUNTIFS('D5'!$B$12:$B$246,$B37,'D5'!$AG$12:$AG$246,AO$8,'D5'!$AJ$12:$AJ$246,"taip")</f>
        <v>0</v>
      </c>
      <c r="AP37" s="49">
        <f>COUNTIFS('D5'!$B$12:$B$246,$B37,'D5'!$AG$12:$AG$246,AP$8,'D5'!$AJ$12:$AJ$246,"taip")</f>
        <v>0</v>
      </c>
      <c r="AQ37" s="49">
        <f>COUNTIFS('D5'!$B$12:$B$246,$B37,'D5'!$AG$12:$AG$246,AQ$8,'D5'!$AJ$12:$AJ$246,"taip")</f>
        <v>0</v>
      </c>
      <c r="AR37" s="49">
        <f>COUNTIFS('D5'!$B$12:$B$246,$B37,'D5'!$AG$12:$AG$246,AR$8,'D5'!$AJ$12:$AJ$246,"taip")</f>
        <v>0</v>
      </c>
      <c r="AS37" s="49">
        <f>COUNTIFS('D5'!$B$12:$B$246,$B37,'D5'!$AG$12:$AG$246,AS$8,'D5'!$AJ$12:$AJ$246,"taip")</f>
        <v>0</v>
      </c>
      <c r="AT37" s="49">
        <f>COUNTIFS('D5'!$B$12:$B$246,$B37,'D5'!$AG$12:$AG$246,AT$8,'D5'!$AJ$12:$AJ$246,"taip")</f>
        <v>0</v>
      </c>
      <c r="AU37" s="49">
        <f>COUNTIFS('D5'!$B$12:$B$246,$B37,'D5'!$AG$12:$AG$246,AU$8,'D5'!$AJ$12:$AJ$246,"taip")</f>
        <v>0</v>
      </c>
      <c r="AV37" s="49">
        <f>COUNTIFS('D5'!$B$12:$B$246,$B37,'D5'!$AG$12:$AG$246,AV$8,'D5'!$AJ$12:$AJ$246,"taip")</f>
        <v>0</v>
      </c>
      <c r="AW37" s="51">
        <f t="shared" si="39"/>
        <v>0</v>
      </c>
      <c r="AX37" s="49">
        <f>SUMIFS('D5'!$W$12:$W$246,'D5'!$B$12:$B$246,$B37,'D5'!$AG$12:$AG$246,AX$8,'D5'!$AJ$12:$AJ$246,"taip")</f>
        <v>0</v>
      </c>
      <c r="AY37" s="49">
        <f>SUMIFS('D5'!$W$12:$W$246,'D5'!$B$12:$B$246,$B37,'D5'!$AG$12:$AG$246,AY$8,'D5'!$AJ$12:$AJ$246,"taip")</f>
        <v>0</v>
      </c>
      <c r="AZ37" s="49">
        <f>SUMIFS('D5'!$W$12:$W$246,'D5'!$B$12:$B$246,$B37,'D5'!$AG$12:$AG$246,AZ$8,'D5'!$AJ$12:$AJ$246,"taip")</f>
        <v>0</v>
      </c>
      <c r="BA37" s="49">
        <f>SUMIFS('D5'!$W$12:$W$246,'D5'!$B$12:$B$246,$B37,'D5'!$AG$12:$AG$246,BA$8,'D5'!$AJ$12:$AJ$246,"taip")</f>
        <v>0</v>
      </c>
      <c r="BB37" s="49">
        <f>SUMIFS('D5'!$W$12:$W$246,'D5'!$B$12:$B$246,$B37,'D5'!$AG$12:$AG$246,BB$8,'D5'!$AJ$12:$AJ$246,"taip")</f>
        <v>0</v>
      </c>
      <c r="BC37" s="49">
        <f>SUMIFS('D5'!$W$12:$W$246,'D5'!$B$12:$B$246,$B37,'D5'!$AG$12:$AG$246,BC$8,'D5'!$AJ$12:$AJ$246,"taip")</f>
        <v>0</v>
      </c>
      <c r="BD37" s="49">
        <f>SUMIFS('D5'!$W$12:$W$246,'D5'!$B$12:$B$246,$B37,'D5'!$AG$12:$AG$246,BD$8,'D5'!$AJ$12:$AJ$246,"taip")</f>
        <v>0</v>
      </c>
      <c r="BE37" s="49">
        <f>SUMIFS('D5'!$W$12:$W$246,'D5'!$B$12:$B$246,$B37,'D5'!$AG$12:$AG$246,BE$8,'D5'!$AJ$12:$AJ$246,"taip")</f>
        <v>0</v>
      </c>
      <c r="BF37" s="49">
        <f>SUMIFS('D5'!$W$12:$W$246,'D5'!$B$12:$B$246,$B37,'D5'!$AG$12:$AG$246,BF$8,'D5'!$AJ$12:$AJ$246,"taip")</f>
        <v>0</v>
      </c>
      <c r="BG37" s="127">
        <f t="shared" si="31"/>
        <v>0</v>
      </c>
      <c r="BH37" s="126">
        <f t="shared" si="32"/>
        <v>0</v>
      </c>
      <c r="BI37" s="126">
        <f t="shared" si="4"/>
        <v>0</v>
      </c>
      <c r="BJ37" s="126">
        <f t="shared" si="5"/>
        <v>0</v>
      </c>
      <c r="BK37" s="126">
        <f t="shared" si="6"/>
        <v>0</v>
      </c>
      <c r="BL37" s="126">
        <f t="shared" si="7"/>
        <v>0</v>
      </c>
      <c r="BM37" s="126">
        <f t="shared" si="8"/>
        <v>0</v>
      </c>
      <c r="BN37" s="126">
        <f t="shared" si="9"/>
        <v>0</v>
      </c>
      <c r="BO37" s="126">
        <f t="shared" si="10"/>
        <v>0</v>
      </c>
      <c r="BP37" s="126">
        <f t="shared" si="11"/>
        <v>0</v>
      </c>
      <c r="BQ37" s="51">
        <f t="shared" si="40"/>
        <v>0</v>
      </c>
      <c r="BR37" s="49">
        <f>COUNTIFS('D5'!$B$12:$B$246,$B37,'D5'!$AH$12:$AH$246,BR$8,'D5'!$AK$12:$AK$246,"taip")</f>
        <v>0</v>
      </c>
      <c r="BS37" s="49">
        <f>COUNTIFS('D5'!$B$12:$B$246,$B37,'D5'!$AH$12:$AH$246,BS$8,'D5'!$AK$12:$AK$246,"taip")</f>
        <v>0</v>
      </c>
      <c r="BT37" s="49">
        <f>COUNTIFS('D5'!$B$12:$B$246,$B37,'D5'!$AH$12:$AH$246,BT$8,'D5'!$AK$12:$AK$246,"taip")</f>
        <v>0</v>
      </c>
      <c r="BU37" s="49">
        <f>COUNTIFS('D5'!$B$12:$B$246,$B37,'D5'!$AH$12:$AH$246,BU$8,'D5'!$AK$12:$AK$246,"taip")</f>
        <v>0</v>
      </c>
      <c r="BV37" s="49">
        <f>COUNTIFS('D5'!$B$12:$B$246,$B37,'D5'!$AH$12:$AH$246,BV$8,'D5'!$AK$12:$AK$246,"taip")</f>
        <v>0</v>
      </c>
      <c r="BW37" s="49">
        <f>COUNTIFS('D5'!$B$12:$B$246,$B37,'D5'!$AH$12:$AH$246,BW$8,'D5'!$AK$12:$AK$246,"taip")</f>
        <v>0</v>
      </c>
      <c r="BX37" s="49">
        <f>COUNTIFS('D5'!$B$12:$B$246,$B37,'D5'!$AH$12:$AH$246,BX$8,'D5'!$AK$12:$AK$246,"taip")</f>
        <v>0</v>
      </c>
      <c r="BY37" s="49">
        <f>COUNTIFS('D5'!$B$12:$B$246,$B37,'D5'!$AH$12:$AH$246,BY$8,'D5'!$AK$12:$AK$246,"taip")</f>
        <v>0</v>
      </c>
      <c r="BZ37" s="49">
        <f>COUNTIFS('D5'!$B$12:$B$246,$B37,'D5'!$AH$12:$AH$246,BZ$8,'D5'!$AK$12:$AK$246,"taip")</f>
        <v>0</v>
      </c>
      <c r="CA37" s="51">
        <f t="shared" si="41"/>
        <v>0</v>
      </c>
      <c r="CB37" s="49">
        <f>SUMIFS('D5'!$W$12:$W$246,'D5'!$B$12:$B$246,$B37,'D5'!$AH$12:$AH$246,CB$8,'D5'!$AK$12:$AK$246,"taip")</f>
        <v>0</v>
      </c>
      <c r="CC37" s="49">
        <f>SUMIFS('D5'!$W$12:$W$246,'D5'!$B$12:$B$246,$B37,'D5'!$AH$12:$AH$246,CC$8,'D5'!$AK$12:$AK$246,"taip")</f>
        <v>0</v>
      </c>
      <c r="CD37" s="49">
        <f>SUMIFS('D5'!$W$12:$W$246,'D5'!$B$12:$B$246,$B37,'D5'!$AH$12:$AH$246,CD$8,'D5'!$AK$12:$AK$246,"taip")</f>
        <v>0</v>
      </c>
      <c r="CE37" s="49">
        <f>SUMIFS('D5'!$W$12:$W$246,'D5'!$B$12:$B$246,$B37,'D5'!$AH$12:$AH$246,CE$8,'D5'!$AK$12:$AK$246,"taip")</f>
        <v>0</v>
      </c>
      <c r="CF37" s="49">
        <f>SUMIFS('D5'!$W$12:$W$246,'D5'!$B$12:$B$246,$B37,'D5'!$AH$12:$AH$246,CF$8,'D5'!$AK$12:$AK$246,"taip")</f>
        <v>0</v>
      </c>
      <c r="CG37" s="49">
        <f>SUMIFS('D5'!$W$12:$W$246,'D5'!$B$12:$B$246,$B37,'D5'!$AH$12:$AH$246,CG$8,'D5'!$AK$12:$AK$246,"taip")</f>
        <v>0</v>
      </c>
      <c r="CH37" s="49">
        <f>SUMIFS('D5'!$W$12:$W$246,'D5'!$B$12:$B$246,$B37,'D5'!$AH$12:$AH$246,CH$8,'D5'!$AK$12:$AK$246,"taip")</f>
        <v>0</v>
      </c>
      <c r="CI37" s="49">
        <f>SUMIFS('D5'!$W$12:$W$246,'D5'!$B$12:$B$246,$B37,'D5'!$AH$12:$AH$246,CI$8,'D5'!$AK$12:$AK$246,"taip")</f>
        <v>0</v>
      </c>
      <c r="CJ37" s="49">
        <f>SUMIFS('D5'!$W$12:$W$246,'D5'!$B$12:$B$246,$B37,'D5'!$AH$12:$AH$246,CJ$8,'D5'!$AK$12:$AK$246,"taip")</f>
        <v>0</v>
      </c>
      <c r="CK37" s="127">
        <f t="shared" si="34"/>
        <v>0</v>
      </c>
      <c r="CL37" s="126">
        <f t="shared" si="35"/>
        <v>0</v>
      </c>
      <c r="CM37" s="126">
        <f t="shared" si="13"/>
        <v>0</v>
      </c>
      <c r="CN37" s="126">
        <f t="shared" si="14"/>
        <v>0</v>
      </c>
      <c r="CO37" s="126">
        <f t="shared" si="15"/>
        <v>0</v>
      </c>
      <c r="CP37" s="126">
        <f t="shared" si="16"/>
        <v>0</v>
      </c>
      <c r="CQ37" s="126">
        <f t="shared" si="17"/>
        <v>0</v>
      </c>
      <c r="CR37" s="126">
        <f t="shared" si="18"/>
        <v>0</v>
      </c>
      <c r="CS37" s="126">
        <f t="shared" si="19"/>
        <v>0</v>
      </c>
      <c r="CT37" s="126">
        <f t="shared" si="20"/>
        <v>0</v>
      </c>
    </row>
    <row r="40" spans="2:98" x14ac:dyDescent="0.25">
      <c r="E40" s="76"/>
    </row>
  </sheetData>
  <phoneticPr fontId="39" type="noConversion"/>
  <pageMargins left="0.7" right="0.7" top="0.75" bottom="0.75" header="0.3" footer="0.3"/>
  <pageSetup paperSize="8" scale="85" orientation="landscape" r:id="rId1"/>
  <colBreaks count="1" manualBreakCount="1">
    <brk id="19" max="36"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J36"/>
  <sheetViews>
    <sheetView topLeftCell="A6" zoomScaleNormal="100" zoomScaleSheetLayoutView="90" workbookViewId="0">
      <selection activeCell="J23" sqref="J23"/>
    </sheetView>
  </sheetViews>
  <sheetFormatPr defaultColWidth="8.7109375" defaultRowHeight="12" x14ac:dyDescent="0.25"/>
  <cols>
    <col min="1" max="1" width="15.85546875" style="8" customWidth="1"/>
    <col min="2" max="2" width="16.5703125" style="8" customWidth="1"/>
    <col min="3" max="4" width="8.5703125" style="21" customWidth="1"/>
    <col min="5" max="5" width="30.5703125" style="10" customWidth="1"/>
    <col min="6" max="6" width="18.5703125" style="10" customWidth="1"/>
    <col min="7" max="7" width="12.7109375" style="10" customWidth="1"/>
    <col min="8" max="8" width="10.7109375" style="20" customWidth="1"/>
    <col min="9" max="9" width="15.5703125" style="20" customWidth="1"/>
    <col min="10" max="10" width="15.5703125" style="10" customWidth="1"/>
    <col min="11" max="16384" width="8.7109375" style="10"/>
  </cols>
  <sheetData>
    <row r="1" spans="1:10" s="7" customFormat="1" ht="40.5" customHeight="1" x14ac:dyDescent="0.25">
      <c r="A1" s="6"/>
      <c r="B1" s="145" t="s">
        <v>296</v>
      </c>
      <c r="C1" s="241" t="s">
        <v>152</v>
      </c>
      <c r="D1" s="241"/>
      <c r="E1" s="241"/>
      <c r="F1" s="241"/>
      <c r="G1" s="241"/>
      <c r="H1" s="241"/>
      <c r="I1" s="241"/>
      <c r="J1" s="241"/>
    </row>
    <row r="2" spans="1:10" s="9" customFormat="1" x14ac:dyDescent="0.25">
      <c r="A2" s="8"/>
      <c r="B2" s="8"/>
      <c r="C2" s="131"/>
      <c r="D2" s="20"/>
      <c r="H2" s="20"/>
      <c r="I2" s="20"/>
    </row>
    <row r="3" spans="1:10" s="9" customFormat="1" x14ac:dyDescent="0.25">
      <c r="B3" s="8" t="s">
        <v>5</v>
      </c>
      <c r="C3" s="133" t="s">
        <v>148</v>
      </c>
      <c r="D3" s="21"/>
      <c r="H3" s="20"/>
      <c r="I3" s="20"/>
    </row>
    <row r="4" spans="1:10" x14ac:dyDescent="0.25">
      <c r="B4" s="8" t="s">
        <v>6</v>
      </c>
      <c r="C4" s="133" t="s">
        <v>148</v>
      </c>
    </row>
    <row r="5" spans="1:10" x14ac:dyDescent="0.25">
      <c r="I5" s="44"/>
    </row>
    <row r="6" spans="1:10" ht="24" x14ac:dyDescent="0.25">
      <c r="E6" s="69"/>
      <c r="F6" s="76"/>
      <c r="I6" s="11" t="s">
        <v>121</v>
      </c>
      <c r="J6" s="11" t="s">
        <v>121</v>
      </c>
    </row>
    <row r="7" spans="1:10" s="12" customFormat="1" ht="36" x14ac:dyDescent="0.25">
      <c r="A7" s="82"/>
      <c r="B7" s="11" t="s">
        <v>96</v>
      </c>
      <c r="C7" s="11" t="s">
        <v>7</v>
      </c>
      <c r="D7" s="11" t="s">
        <v>8</v>
      </c>
      <c r="E7" s="11" t="s">
        <v>9</v>
      </c>
      <c r="F7" s="11" t="s">
        <v>10</v>
      </c>
      <c r="G7" s="11" t="s">
        <v>39</v>
      </c>
      <c r="H7" s="11" t="s">
        <v>118</v>
      </c>
      <c r="I7" s="11" t="s">
        <v>120</v>
      </c>
      <c r="J7" s="11" t="s">
        <v>119</v>
      </c>
    </row>
    <row r="8" spans="1:10" s="17" customFormat="1" ht="48" x14ac:dyDescent="0.25">
      <c r="A8" s="82"/>
      <c r="B8" s="16" t="s">
        <v>158</v>
      </c>
      <c r="C8" s="16" t="s">
        <v>158</v>
      </c>
      <c r="D8" s="16" t="s">
        <v>158</v>
      </c>
      <c r="E8" s="16" t="s">
        <v>158</v>
      </c>
      <c r="F8" s="16" t="s">
        <v>158</v>
      </c>
      <c r="G8" s="16" t="s">
        <v>158</v>
      </c>
      <c r="H8" s="16" t="s">
        <v>158</v>
      </c>
      <c r="I8" s="16" t="s">
        <v>167</v>
      </c>
      <c r="J8" s="16" t="s">
        <v>146</v>
      </c>
    </row>
    <row r="9" spans="1:10" s="9" customFormat="1" x14ac:dyDescent="0.25">
      <c r="B9" s="46" t="s">
        <v>61</v>
      </c>
      <c r="C9" s="46"/>
      <c r="D9" s="46"/>
      <c r="E9" s="46"/>
      <c r="F9" s="46"/>
      <c r="G9" s="46"/>
      <c r="H9" s="107">
        <f>SUM(H12:H36)</f>
        <v>64</v>
      </c>
      <c r="I9" s="107">
        <f>SUM(I12:I36)</f>
        <v>98</v>
      </c>
      <c r="J9" s="124">
        <f>IF(H9&gt;0,I9/$H9*100,0)</f>
        <v>153.125</v>
      </c>
    </row>
    <row r="10" spans="1:10" s="9" customFormat="1" x14ac:dyDescent="0.25">
      <c r="A10" s="9" t="s">
        <v>66</v>
      </c>
      <c r="B10" s="46" t="s">
        <v>111</v>
      </c>
      <c r="C10" s="46"/>
      <c r="D10" s="46"/>
      <c r="E10" s="46"/>
      <c r="F10" s="46"/>
      <c r="G10" s="46"/>
      <c r="H10" s="107">
        <f>SUMIFS(H$12:H$36,$G$12:$G$36,$A10)</f>
        <v>64</v>
      </c>
      <c r="I10" s="107">
        <f>SUMIFS(I$12:I$36,$G$12:$G$36,$A10)</f>
        <v>98</v>
      </c>
      <c r="J10" s="124">
        <f t="shared" ref="J10:J36" si="0">IF(H10&gt;0,I10/$H10*100,0)</f>
        <v>153.125</v>
      </c>
    </row>
    <row r="11" spans="1:10" s="9" customFormat="1" x14ac:dyDescent="0.25">
      <c r="A11" s="9" t="s">
        <v>117</v>
      </c>
      <c r="B11" s="46" t="s">
        <v>112</v>
      </c>
      <c r="C11" s="46"/>
      <c r="D11" s="46"/>
      <c r="E11" s="46"/>
      <c r="F11" s="46"/>
      <c r="G11" s="46"/>
      <c r="H11" s="107">
        <f>SUMIFS(H$12:H$36,$G$12:$G$36,$A11)</f>
        <v>0</v>
      </c>
      <c r="I11" s="107">
        <f>SUMIFS(I$12:I$36,$G$12:$G$36,$A11)</f>
        <v>0</v>
      </c>
      <c r="J11" s="124">
        <f t="shared" si="0"/>
        <v>0</v>
      </c>
    </row>
    <row r="12" spans="1:10" x14ac:dyDescent="0.25">
      <c r="B12" s="27" t="str">
        <f>'VPS1'!A9</f>
        <v>KELM-LEADER-19.2-SAVA-1</v>
      </c>
      <c r="C12" s="28" t="str">
        <f>'VPS1'!B9</f>
        <v>KELM</v>
      </c>
      <c r="D12" s="28">
        <f>'VPS1'!C9</f>
        <v>3</v>
      </c>
      <c r="E12" s="27" t="str">
        <f>'VPS1'!D9</f>
        <v>NVO socialinio verslo kūrimas ir plėtra</v>
      </c>
      <c r="F12" s="27" t="str">
        <f>'VPS1'!E9</f>
        <v>LEADER-19.2-SAVA-1</v>
      </c>
      <c r="G12" s="27" t="str">
        <f>'VPS1'!G9</f>
        <v>EŽŪFKP</v>
      </c>
      <c r="H12" s="123">
        <f>'VPS1'!J9</f>
        <v>3</v>
      </c>
      <c r="I12" s="123">
        <f>COUNTIFS('D5'!$B$12:$B$246,B12,'D5'!$AK$12:$AK$246,"taip")</f>
        <v>3</v>
      </c>
      <c r="J12" s="125">
        <f t="shared" si="0"/>
        <v>100</v>
      </c>
    </row>
    <row r="13" spans="1:10" x14ac:dyDescent="0.25">
      <c r="B13" s="27" t="str">
        <f>'VPS1'!A10</f>
        <v>KELM-LEADER-19.2-SAVA-2</v>
      </c>
      <c r="C13" s="28" t="str">
        <f>'VPS1'!B10</f>
        <v>KELM</v>
      </c>
      <c r="D13" s="28">
        <f>'VPS1'!C10</f>
        <v>3</v>
      </c>
      <c r="E13" s="27" t="str">
        <f>'VPS1'!D10</f>
        <v>Privataus sektoriaus socialinio verslo kūrimas</v>
      </c>
      <c r="F13" s="27" t="str">
        <f>'VPS1'!E10</f>
        <v>LEADER-19.2-SAVA-2</v>
      </c>
      <c r="G13" s="27" t="str">
        <f>'VPS1'!G10</f>
        <v>EŽŪFKP</v>
      </c>
      <c r="H13" s="123">
        <f>'VPS1'!J10</f>
        <v>1</v>
      </c>
      <c r="I13" s="123">
        <f>COUNTIFS('D5'!$B$12:$B$246,B13,'D5'!$AK$12:$AK$246,"taip")</f>
        <v>1</v>
      </c>
      <c r="J13" s="125">
        <f t="shared" si="0"/>
        <v>100</v>
      </c>
    </row>
    <row r="14" spans="1:10" x14ac:dyDescent="0.25">
      <c r="B14" s="27" t="str">
        <f>'VPS1'!A11</f>
        <v>KELM-LEADER-19.2-SAVA-3</v>
      </c>
      <c r="C14" s="28" t="str">
        <f>'VPS1'!B11</f>
        <v>KELM</v>
      </c>
      <c r="D14" s="28">
        <f>'VPS1'!C11</f>
        <v>3</v>
      </c>
      <c r="E14" s="27" t="str">
        <f>'VPS1'!D11</f>
        <v>Vietos projektų pareiškėjų ir vykdytojų mokymas, įgūdžių įgijimas</v>
      </c>
      <c r="F14" s="27" t="str">
        <f>'VPS1'!E11</f>
        <v>LEADER-19.2-SAVA-3</v>
      </c>
      <c r="G14" s="27" t="str">
        <f>'VPS1'!G11</f>
        <v>EŽŪFKP</v>
      </c>
      <c r="H14" s="123">
        <f>'VPS1'!J11</f>
        <v>2</v>
      </c>
      <c r="I14" s="123">
        <f>COUNTIFS('D5'!$B$12:$B$246,B14,'D5'!$AK$12:$AK$246,"taip")</f>
        <v>2</v>
      </c>
      <c r="J14" s="125">
        <f t="shared" si="0"/>
        <v>100</v>
      </c>
    </row>
    <row r="15" spans="1:10" x14ac:dyDescent="0.25">
      <c r="B15" s="27" t="str">
        <f>'VPS1'!A12</f>
        <v>KELM-LEADER-19.2-SAVA-5</v>
      </c>
      <c r="C15" s="28" t="str">
        <f>'VPS1'!B12</f>
        <v>KELM</v>
      </c>
      <c r="D15" s="28">
        <f>'VPS1'!C12</f>
        <v>1</v>
      </c>
      <c r="E15" s="27" t="str">
        <f>'VPS1'!D12</f>
        <v>Jaunimo užimtumo ir integravimosi į vietos bendruomenes veiklų rėmimas</v>
      </c>
      <c r="F15" s="27" t="str">
        <f>'VPS1'!E12</f>
        <v>LEADER-19.2-SAVA-5</v>
      </c>
      <c r="G15" s="27">
        <f>'VPS1'!G12</f>
        <v>0</v>
      </c>
      <c r="H15" s="123">
        <f>'VPS1'!J12</f>
        <v>0</v>
      </c>
      <c r="I15" s="123">
        <f>COUNTIFS('D5'!$B$12:$B$246,B15,'D5'!$AK$12:$AK$246,"taip")</f>
        <v>0</v>
      </c>
      <c r="J15" s="125">
        <f t="shared" si="0"/>
        <v>0</v>
      </c>
    </row>
    <row r="16" spans="1:10" x14ac:dyDescent="0.25">
      <c r="B16" s="27" t="str">
        <f>'VPS1'!A13</f>
        <v>KELM-LEADER-19.2-SAVA-5.1</v>
      </c>
      <c r="C16" s="28" t="str">
        <f>'VPS1'!B13</f>
        <v>KELM</v>
      </c>
      <c r="D16" s="28">
        <f>'VPS1'!C13</f>
        <v>2</v>
      </c>
      <c r="E16" s="27" t="str">
        <f>'VPS1'!D13</f>
        <v>Parama laisvalaikio, sporto, kultūros ir neformalaus švietimo iniciatyvų skatinimui</v>
      </c>
      <c r="F16" s="27" t="str">
        <f>'VPS1'!E13</f>
        <v>LEADER-19.2-SAVA-5.1</v>
      </c>
      <c r="G16" s="27" t="str">
        <f>'VPS1'!G13</f>
        <v>EŽŪFKP</v>
      </c>
      <c r="H16" s="123">
        <f>'VPS1'!J13</f>
        <v>3</v>
      </c>
      <c r="I16" s="123">
        <f>COUNTIFS('D5'!$B$12:$B$246,B16,'D5'!$AK$12:$AK$246,"taip")</f>
        <v>6</v>
      </c>
      <c r="J16" s="125">
        <f t="shared" si="0"/>
        <v>200</v>
      </c>
    </row>
    <row r="17" spans="2:10" x14ac:dyDescent="0.25">
      <c r="B17" s="27" t="str">
        <f>'VPS1'!A14</f>
        <v>KELM-LEADER-19.2-SAVA-5.2</v>
      </c>
      <c r="C17" s="28" t="str">
        <f>'VPS1'!B14</f>
        <v>KELM</v>
      </c>
      <c r="D17" s="28">
        <f>'VPS1'!C14</f>
        <v>2</v>
      </c>
      <c r="E17" s="27" t="str">
        <f>'VPS1'!D14</f>
        <v>Parama jaunimo verslumo iniciatyvų kūrimuisi</v>
      </c>
      <c r="F17" s="27" t="str">
        <f>'VPS1'!E14</f>
        <v>LEADER-19.2-SAVA-5.2</v>
      </c>
      <c r="G17" s="27" t="str">
        <f>'VPS1'!G14</f>
        <v>EŽŪFKP</v>
      </c>
      <c r="H17" s="123">
        <f>'VPS1'!J14</f>
        <v>2</v>
      </c>
      <c r="I17" s="123">
        <f>COUNTIFS('D5'!$B$12:$B$246,B17,'D5'!$AK$12:$AK$246,"taip")</f>
        <v>3</v>
      </c>
      <c r="J17" s="125">
        <f t="shared" si="0"/>
        <v>150</v>
      </c>
    </row>
    <row r="18" spans="2:10" x14ac:dyDescent="0.25">
      <c r="B18" s="27" t="str">
        <f>'VPS1'!A15</f>
        <v>KELM-LEADER-19.2-SAVA-6</v>
      </c>
      <c r="C18" s="28" t="str">
        <f>'VPS1'!B15</f>
        <v>KELM</v>
      </c>
      <c r="D18" s="28">
        <f>'VPS1'!C15</f>
        <v>1</v>
      </c>
      <c r="E18" s="27" t="str">
        <f>'VPS1'!D15</f>
        <v>Privataus verslo sektoriaus ekonominio gyvybingumo skatinimas</v>
      </c>
      <c r="F18" s="27" t="str">
        <f>'VPS1'!E15</f>
        <v>LEADER-19.2-SAVA-6</v>
      </c>
      <c r="G18" s="27">
        <f>'VPS1'!G15</f>
        <v>0</v>
      </c>
      <c r="H18" s="123">
        <f>'VPS1'!J15</f>
        <v>0</v>
      </c>
      <c r="I18" s="123">
        <f>COUNTIFS('D5'!$B$12:$B$246,B18,'D5'!$AK$12:$AK$246,"taip")</f>
        <v>0</v>
      </c>
      <c r="J18" s="125">
        <f t="shared" si="0"/>
        <v>0</v>
      </c>
    </row>
    <row r="19" spans="2:10" x14ac:dyDescent="0.25">
      <c r="B19" s="27" t="str">
        <f>'VPS1'!A16</f>
        <v>KELM-LEADER-19.2-SAVA-6.1</v>
      </c>
      <c r="C19" s="28" t="str">
        <f>'VPS1'!B16</f>
        <v>KELM</v>
      </c>
      <c r="D19" s="28">
        <f>'VPS1'!C16</f>
        <v>2</v>
      </c>
      <c r="E19" s="27" t="str">
        <f>'VPS1'!D16</f>
        <v>Parama alternatyvių žemės ūkio veiklų vykdymui</v>
      </c>
      <c r="F19" s="27" t="str">
        <f>'VPS1'!E16</f>
        <v>LEADER-19.2-SAVA-6.1</v>
      </c>
      <c r="G19" s="27" t="str">
        <f>'VPS1'!G16</f>
        <v>EŽŪFKP</v>
      </c>
      <c r="H19" s="123">
        <f>'VPS1'!J16</f>
        <v>25</v>
      </c>
      <c r="I19" s="123">
        <f>COUNTIFS('D5'!$B$12:$B$246,B19,'D5'!$AK$12:$AK$246,"taip")</f>
        <v>31</v>
      </c>
      <c r="J19" s="125">
        <f t="shared" si="0"/>
        <v>124</v>
      </c>
    </row>
    <row r="20" spans="2:10" x14ac:dyDescent="0.25">
      <c r="B20" s="27" t="str">
        <f>'VPS1'!A17</f>
        <v>KELM-LEADER-19.2-SAVA-6.2</v>
      </c>
      <c r="C20" s="28" t="str">
        <f>'VPS1'!B17</f>
        <v>KELM</v>
      </c>
      <c r="D20" s="28">
        <f>'VPS1'!C17</f>
        <v>2</v>
      </c>
      <c r="E20" s="27" t="str">
        <f>'VPS1'!D17</f>
        <v>Parama žemės ūkio produktų perdirbimui</v>
      </c>
      <c r="F20" s="27" t="str">
        <f>'VPS1'!E17</f>
        <v>LEADER-19.2-SAVA-6.2</v>
      </c>
      <c r="G20" s="27" t="str">
        <f>'VPS1'!G17</f>
        <v>EŽŪFKP</v>
      </c>
      <c r="H20" s="123">
        <f>'VPS1'!J17</f>
        <v>0</v>
      </c>
      <c r="I20" s="123">
        <f>COUNTIFS('D5'!$B$12:$B$246,B20,'D5'!$AK$12:$AK$246,"taip")</f>
        <v>0</v>
      </c>
      <c r="J20" s="125">
        <f t="shared" si="0"/>
        <v>0</v>
      </c>
    </row>
    <row r="21" spans="2:10" x14ac:dyDescent="0.25">
      <c r="B21" s="27" t="str">
        <f>'VPS1'!A18</f>
        <v>KELM-LEADER-19.2-SAVA-7</v>
      </c>
      <c r="C21" s="28" t="str">
        <f>'VPS1'!B18</f>
        <v>KELM</v>
      </c>
      <c r="D21" s="28">
        <f>'VPS1'!C18</f>
        <v>1</v>
      </c>
      <c r="E21" s="27" t="str">
        <f>'VPS1'!D18</f>
        <v>Bendruomenių ir kitų pelno nesiekiančių organziacijų verslo iniciatyvų kūrimosi skatinimas</v>
      </c>
      <c r="F21" s="27" t="str">
        <f>'VPS1'!E18</f>
        <v>LEADER-19.2-SAVA-7</v>
      </c>
      <c r="G21" s="27">
        <f>'VPS1'!G18</f>
        <v>0</v>
      </c>
      <c r="H21" s="123">
        <f>'VPS1'!J18</f>
        <v>0</v>
      </c>
      <c r="I21" s="123">
        <f>COUNTIFS('D5'!$B$12:$B$246,B21,'D5'!$AK$12:$AK$246,"taip")</f>
        <v>0</v>
      </c>
      <c r="J21" s="125">
        <f t="shared" si="0"/>
        <v>0</v>
      </c>
    </row>
    <row r="22" spans="2:10" x14ac:dyDescent="0.25">
      <c r="B22" s="27" t="str">
        <f>'VPS1'!A19</f>
        <v>KELM-LEADER-19.2-SAVA-7.1</v>
      </c>
      <c r="C22" s="28" t="str">
        <f>'VPS1'!B19</f>
        <v>KELM</v>
      </c>
      <c r="D22" s="28">
        <f>'VPS1'!C19</f>
        <v>2</v>
      </c>
      <c r="E22" s="27" t="str">
        <f>'VPS1'!D19</f>
        <v>Parama buitinių ir kitų paslaugų plėtrai kaimo vietovėse</v>
      </c>
      <c r="F22" s="27" t="str">
        <f>'VPS1'!E19</f>
        <v>LEADER-19.2-SAVA-7.1</v>
      </c>
      <c r="G22" s="27" t="str">
        <f>'VPS1'!G19</f>
        <v>EŽŪFKP</v>
      </c>
      <c r="H22" s="123">
        <f>'VPS1'!J19</f>
        <v>13</v>
      </c>
      <c r="I22" s="123">
        <f>COUNTIFS('D5'!$B$12:$B$246,B22,'D5'!$AK$12:$AK$246,"taip")</f>
        <v>14</v>
      </c>
      <c r="J22" s="125">
        <f t="shared" si="0"/>
        <v>107.69230769230769</v>
      </c>
    </row>
    <row r="23" spans="2:10" x14ac:dyDescent="0.25">
      <c r="B23" s="27" t="str">
        <f>'VPS1'!A20</f>
        <v>KELM-LEADER-19.2-SAVA-7.2</v>
      </c>
      <c r="C23" s="28" t="str">
        <f>'VPS1'!B20</f>
        <v>KELM</v>
      </c>
      <c r="D23" s="28">
        <f>'VPS1'!C20</f>
        <v>2</v>
      </c>
      <c r="E23" s="27" t="str">
        <f>'VPS1'!D20</f>
        <v>Parama maisto tiekimo grandinės organizavimui ir žemės ūkio perdirbimui</v>
      </c>
      <c r="F23" s="27" t="str">
        <f>'VPS1'!E20</f>
        <v>LEADER-19.2-SAVA-7.2</v>
      </c>
      <c r="G23" s="27" t="str">
        <f>'VPS1'!G20</f>
        <v>EŽŪFKP</v>
      </c>
      <c r="H23" s="123">
        <f>'VPS1'!J20</f>
        <v>2</v>
      </c>
      <c r="I23" s="123">
        <f>COUNTIFS('D5'!$B$12:$B$246,B23,'D5'!$AK$12:$AK$246,"taip")</f>
        <v>2</v>
      </c>
      <c r="J23" s="125">
        <f t="shared" si="0"/>
        <v>100</v>
      </c>
    </row>
    <row r="24" spans="2:10" x14ac:dyDescent="0.25">
      <c r="B24" s="27" t="str">
        <f>'VPS1'!A21</f>
        <v>KELM-LEADER-19.2-SAVA-8</v>
      </c>
      <c r="C24" s="28" t="str">
        <f>'VPS1'!B21</f>
        <v>KELM</v>
      </c>
      <c r="D24" s="28">
        <f>'VPS1'!C21</f>
        <v>1</v>
      </c>
      <c r="E24" s="27" t="str">
        <f>'VPS1'!D21</f>
        <v>Kaimo tradicijų puoselėjimas, mokomųjų, švietėjiškų veiklų rėmimas</v>
      </c>
      <c r="F24" s="27" t="str">
        <f>'VPS1'!E21</f>
        <v>LEADER-19.2-SAVA-8</v>
      </c>
      <c r="G24" s="27">
        <f>'VPS1'!G21</f>
        <v>0</v>
      </c>
      <c r="H24" s="123">
        <f>'VPS1'!J21</f>
        <v>0</v>
      </c>
      <c r="I24" s="123">
        <f>COUNTIFS('D5'!$B$12:$B$246,B24,'D5'!$AK$12:$AK$246,"taip")</f>
        <v>0</v>
      </c>
      <c r="J24" s="125">
        <f t="shared" si="0"/>
        <v>0</v>
      </c>
    </row>
    <row r="25" spans="2:10" x14ac:dyDescent="0.25">
      <c r="B25" s="27" t="str">
        <f>'VPS1'!A22</f>
        <v>KELM-LEADER-19.2-SAVA-8.1</v>
      </c>
      <c r="C25" s="28" t="str">
        <f>'VPS1'!B22</f>
        <v>KELM</v>
      </c>
      <c r="D25" s="28">
        <f>'VPS1'!C22</f>
        <v>2</v>
      </c>
      <c r="E25" s="27" t="str">
        <f>'VPS1'!D22</f>
        <v>Kultūros savitumo ir tradicijų išsaugojimas, sveikos gyvensos ir aktyvaus poilsio</v>
      </c>
      <c r="F25" s="27" t="str">
        <f>'VPS1'!E22</f>
        <v>LEADER-19.2-SAVA-8.1</v>
      </c>
      <c r="G25" s="27" t="str">
        <f>'VPS1'!G22</f>
        <v>EŽŪFKP</v>
      </c>
      <c r="H25" s="123">
        <f>'VPS1'!J22</f>
        <v>5</v>
      </c>
      <c r="I25" s="123">
        <f>COUNTIFS('D5'!$B$12:$B$246,B25,'D5'!$AK$12:$AK$246,"taip")</f>
        <v>25</v>
      </c>
      <c r="J25" s="125">
        <f t="shared" si="0"/>
        <v>500</v>
      </c>
    </row>
    <row r="26" spans="2:10" x14ac:dyDescent="0.25">
      <c r="B26" s="27" t="str">
        <f>'VPS1'!A23</f>
        <v>KELM-LEADER-19.2-SAVA-8.2</v>
      </c>
      <c r="C26" s="28" t="str">
        <f>'VPS1'!B23</f>
        <v>KELM</v>
      </c>
      <c r="D26" s="28">
        <f>'VPS1'!C23</f>
        <v>2</v>
      </c>
      <c r="E26" s="27" t="str">
        <f>'VPS1'!D23</f>
        <v>Laisvalaikio ir turizmo veiklų skatinimas saugomose teritorijose</v>
      </c>
      <c r="F26" s="27" t="str">
        <f>'VPS1'!E23</f>
        <v>LEADER-19.2-SAVA-8.2</v>
      </c>
      <c r="G26" s="27" t="str">
        <f>'VPS1'!G23</f>
        <v>EŽŪFKP</v>
      </c>
      <c r="H26" s="123">
        <f>'VPS1'!J23</f>
        <v>2</v>
      </c>
      <c r="I26" s="123">
        <f>COUNTIFS('D5'!$B$12:$B$246,B26,'D5'!$AK$12:$AK$246,"taip")</f>
        <v>2</v>
      </c>
      <c r="J26" s="125">
        <f t="shared" si="0"/>
        <v>100</v>
      </c>
    </row>
    <row r="27" spans="2:10" x14ac:dyDescent="0.25">
      <c r="B27" s="27" t="str">
        <f>'VPS1'!A24</f>
        <v>KELM-LEADER-19.2-SAVA-9</v>
      </c>
      <c r="C27" s="28" t="str">
        <f>'VPS1'!B24</f>
        <v>KELM</v>
      </c>
      <c r="D27" s="28">
        <f>'VPS1'!C24</f>
        <v>3</v>
      </c>
      <c r="E27" s="27" t="str">
        <f>'VPS1'!D24</f>
        <v>Pagrindinės paslaugos ir kaimų atnaujinimas kaimo vietovėse</v>
      </c>
      <c r="F27" s="27" t="str">
        <f>'VPS1'!E24</f>
        <v>LEADER-19.2-SAVA-9</v>
      </c>
      <c r="G27" s="27" t="str">
        <f>'VPS1'!G24</f>
        <v>EŽŪFKP</v>
      </c>
      <c r="H27" s="123">
        <f>'VPS1'!J24</f>
        <v>6</v>
      </c>
      <c r="I27" s="123">
        <f>COUNTIFS('D5'!$B$12:$B$246,B27,'D5'!$AK$12:$AK$246,"taip")</f>
        <v>9</v>
      </c>
      <c r="J27" s="125">
        <f t="shared" si="0"/>
        <v>150</v>
      </c>
    </row>
    <row r="28" spans="2:10" x14ac:dyDescent="0.25">
      <c r="B28" s="27" t="str">
        <f>'VPS1'!A25</f>
        <v>-</v>
      </c>
      <c r="C28" s="28">
        <f>'VPS1'!B25</f>
        <v>0</v>
      </c>
      <c r="D28" s="28">
        <f>'VPS1'!C25</f>
        <v>0</v>
      </c>
      <c r="E28" s="27">
        <f>'VPS1'!D25</f>
        <v>0</v>
      </c>
      <c r="F28" s="27">
        <f>'VPS1'!E25</f>
        <v>0</v>
      </c>
      <c r="G28" s="27">
        <f>'VPS1'!G25</f>
        <v>0</v>
      </c>
      <c r="H28" s="123">
        <f>'VPS1'!J25</f>
        <v>0</v>
      </c>
      <c r="I28" s="123">
        <f>COUNTIFS('D5'!$B$12:$B$246,B28,'D5'!$AK$12:$AK$246,"taip")</f>
        <v>0</v>
      </c>
      <c r="J28" s="125">
        <f t="shared" si="0"/>
        <v>0</v>
      </c>
    </row>
    <row r="29" spans="2:10" x14ac:dyDescent="0.25">
      <c r="B29" s="27" t="str">
        <f>'VPS1'!A26</f>
        <v>-</v>
      </c>
      <c r="C29" s="28">
        <f>'VPS1'!B26</f>
        <v>0</v>
      </c>
      <c r="D29" s="28">
        <f>'VPS1'!C26</f>
        <v>0</v>
      </c>
      <c r="E29" s="27">
        <f>'VPS1'!D26</f>
        <v>0</v>
      </c>
      <c r="F29" s="27">
        <f>'VPS1'!E26</f>
        <v>0</v>
      </c>
      <c r="G29" s="27">
        <f>'VPS1'!G26</f>
        <v>0</v>
      </c>
      <c r="H29" s="123">
        <f>'VPS1'!J26</f>
        <v>0</v>
      </c>
      <c r="I29" s="123">
        <f>COUNTIFS('D5'!$B$12:$B$246,B29,'D5'!$AK$12:$AK$246,"taip")</f>
        <v>0</v>
      </c>
      <c r="J29" s="125">
        <f t="shared" si="0"/>
        <v>0</v>
      </c>
    </row>
    <row r="30" spans="2:10" x14ac:dyDescent="0.25">
      <c r="B30" s="27" t="str">
        <f>'VPS1'!A27</f>
        <v>-</v>
      </c>
      <c r="C30" s="28">
        <f>'VPS1'!B27</f>
        <v>0</v>
      </c>
      <c r="D30" s="28">
        <f>'VPS1'!C27</f>
        <v>0</v>
      </c>
      <c r="E30" s="27">
        <f>'VPS1'!D27</f>
        <v>0</v>
      </c>
      <c r="F30" s="27">
        <f>'VPS1'!E27</f>
        <v>0</v>
      </c>
      <c r="G30" s="27">
        <f>'VPS1'!G27</f>
        <v>0</v>
      </c>
      <c r="H30" s="123">
        <f>'VPS1'!J27</f>
        <v>0</v>
      </c>
      <c r="I30" s="123">
        <f>COUNTIFS('D5'!$B$12:$B$246,B30,'D5'!$AK$12:$AK$246,"taip")</f>
        <v>0</v>
      </c>
      <c r="J30" s="125">
        <f t="shared" si="0"/>
        <v>0</v>
      </c>
    </row>
    <row r="31" spans="2:10" x14ac:dyDescent="0.25">
      <c r="B31" s="27" t="str">
        <f>'VPS1'!A28</f>
        <v>-</v>
      </c>
      <c r="C31" s="28">
        <f>'VPS1'!B28</f>
        <v>0</v>
      </c>
      <c r="D31" s="28">
        <f>'VPS1'!C28</f>
        <v>0</v>
      </c>
      <c r="E31" s="27">
        <f>'VPS1'!D28</f>
        <v>0</v>
      </c>
      <c r="F31" s="27">
        <f>'VPS1'!E28</f>
        <v>0</v>
      </c>
      <c r="G31" s="27">
        <f>'VPS1'!G28</f>
        <v>0</v>
      </c>
      <c r="H31" s="123">
        <f>'VPS1'!J28</f>
        <v>0</v>
      </c>
      <c r="I31" s="123">
        <f>COUNTIFS('D5'!$B$12:$B$246,B31,'D5'!$AK$12:$AK$246,"taip")</f>
        <v>0</v>
      </c>
      <c r="J31" s="125">
        <f t="shared" si="0"/>
        <v>0</v>
      </c>
    </row>
    <row r="32" spans="2:10" x14ac:dyDescent="0.25">
      <c r="B32" s="27" t="str">
        <f>'VPS1'!A29</f>
        <v>-</v>
      </c>
      <c r="C32" s="28">
        <f>'VPS1'!B29</f>
        <v>0</v>
      </c>
      <c r="D32" s="28">
        <f>'VPS1'!C29</f>
        <v>0</v>
      </c>
      <c r="E32" s="27">
        <f>'VPS1'!D29</f>
        <v>0</v>
      </c>
      <c r="F32" s="27">
        <f>'VPS1'!E29</f>
        <v>0</v>
      </c>
      <c r="G32" s="27">
        <f>'VPS1'!G29</f>
        <v>0</v>
      </c>
      <c r="H32" s="123">
        <f>'VPS1'!J29</f>
        <v>0</v>
      </c>
      <c r="I32" s="123">
        <f>COUNTIFS('D5'!$B$12:$B$246,B32,'D5'!$AK$12:$AK$246,"taip")</f>
        <v>0</v>
      </c>
      <c r="J32" s="125">
        <f t="shared" si="0"/>
        <v>0</v>
      </c>
    </row>
    <row r="33" spans="2:10" x14ac:dyDescent="0.25">
      <c r="B33" s="27" t="str">
        <f>'VPS1'!A30</f>
        <v>-</v>
      </c>
      <c r="C33" s="28">
        <f>'VPS1'!B30</f>
        <v>0</v>
      </c>
      <c r="D33" s="28">
        <f>'VPS1'!C30</f>
        <v>0</v>
      </c>
      <c r="E33" s="27">
        <f>'VPS1'!D30</f>
        <v>0</v>
      </c>
      <c r="F33" s="27">
        <f>'VPS1'!E30</f>
        <v>0</v>
      </c>
      <c r="G33" s="27">
        <f>'VPS1'!G30</f>
        <v>0</v>
      </c>
      <c r="H33" s="123">
        <f>'VPS1'!J30</f>
        <v>0</v>
      </c>
      <c r="I33" s="123">
        <f>COUNTIFS('D5'!$B$12:$B$246,B33,'D5'!$AK$12:$AK$246,"taip")</f>
        <v>0</v>
      </c>
      <c r="J33" s="125">
        <f t="shared" si="0"/>
        <v>0</v>
      </c>
    </row>
    <row r="34" spans="2:10" x14ac:dyDescent="0.25">
      <c r="B34" s="27" t="str">
        <f>'VPS1'!A31</f>
        <v>-</v>
      </c>
      <c r="C34" s="28">
        <f>'VPS1'!B31</f>
        <v>0</v>
      </c>
      <c r="D34" s="28">
        <f>'VPS1'!C31</f>
        <v>0</v>
      </c>
      <c r="E34" s="27">
        <f>'VPS1'!D31</f>
        <v>0</v>
      </c>
      <c r="F34" s="27">
        <f>'VPS1'!E31</f>
        <v>0</v>
      </c>
      <c r="G34" s="27">
        <f>'VPS1'!G31</f>
        <v>0</v>
      </c>
      <c r="H34" s="123">
        <f>'VPS1'!J31</f>
        <v>0</v>
      </c>
      <c r="I34" s="123">
        <f>COUNTIFS('D5'!$B$12:$B$246,B34,'D5'!$AK$12:$AK$246,"taip")</f>
        <v>0</v>
      </c>
      <c r="J34" s="125">
        <f t="shared" si="0"/>
        <v>0</v>
      </c>
    </row>
    <row r="35" spans="2:10" x14ac:dyDescent="0.25">
      <c r="B35" s="27" t="str">
        <f>'VPS1'!A32</f>
        <v>-</v>
      </c>
      <c r="C35" s="28">
        <f>'VPS1'!B32</f>
        <v>0</v>
      </c>
      <c r="D35" s="28">
        <f>'VPS1'!C32</f>
        <v>0</v>
      </c>
      <c r="E35" s="27">
        <f>'VPS1'!D32</f>
        <v>0</v>
      </c>
      <c r="F35" s="27">
        <f>'VPS1'!E32</f>
        <v>0</v>
      </c>
      <c r="G35" s="27">
        <f>'VPS1'!G32</f>
        <v>0</v>
      </c>
      <c r="H35" s="123">
        <f>'VPS1'!J32</f>
        <v>0</v>
      </c>
      <c r="I35" s="123">
        <f>COUNTIFS('D5'!$B$12:$B$246,B35,'D5'!$AK$12:$AK$246,"taip")</f>
        <v>0</v>
      </c>
      <c r="J35" s="125">
        <f t="shared" si="0"/>
        <v>0</v>
      </c>
    </row>
    <row r="36" spans="2:10" x14ac:dyDescent="0.25">
      <c r="B36" s="27" t="str">
        <f>'VPS1'!A33</f>
        <v>-</v>
      </c>
      <c r="C36" s="28">
        <f>'VPS1'!B33</f>
        <v>0</v>
      </c>
      <c r="D36" s="28">
        <f>'VPS1'!C33</f>
        <v>0</v>
      </c>
      <c r="E36" s="27">
        <f>'VPS1'!D33</f>
        <v>0</v>
      </c>
      <c r="F36" s="27">
        <f>'VPS1'!E33</f>
        <v>0</v>
      </c>
      <c r="G36" s="27">
        <f>'VPS1'!G33</f>
        <v>0</v>
      </c>
      <c r="H36" s="123">
        <f>'VPS1'!J33</f>
        <v>0</v>
      </c>
      <c r="I36" s="123">
        <f>COUNTIFS('D5'!$B$12:$B$246,B36,'D5'!$AK$12:$AK$246,"taip")</f>
        <v>0</v>
      </c>
      <c r="J36" s="125">
        <f t="shared" si="0"/>
        <v>0</v>
      </c>
    </row>
  </sheetData>
  <mergeCells count="1">
    <mergeCell ref="C1:J1"/>
  </mergeCells>
  <pageMargins left="0.7" right="0.7" top="0.75" bottom="0.75" header="0.3" footer="0.3"/>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AK24"/>
  <sheetViews>
    <sheetView topLeftCell="H1" zoomScaleNormal="100" zoomScaleSheetLayoutView="100" workbookViewId="0">
      <selection activeCell="Y28" sqref="Y28"/>
    </sheetView>
  </sheetViews>
  <sheetFormatPr defaultColWidth="8.7109375" defaultRowHeight="12" x14ac:dyDescent="0.25"/>
  <cols>
    <col min="1" max="2" width="12.5703125" style="9" customWidth="1"/>
    <col min="3" max="3" width="15.5703125" style="8" customWidth="1"/>
    <col min="4" max="5" width="8.5703125" style="21" customWidth="1"/>
    <col min="6" max="6" width="100.5703125" style="10" customWidth="1"/>
    <col min="7" max="7" width="10.85546875" style="10" customWidth="1"/>
    <col min="8" max="15" width="10.7109375" style="10" customWidth="1"/>
    <col min="16" max="16" width="10.7109375" style="66" customWidth="1"/>
    <col min="17" max="25" width="10.7109375" style="10" customWidth="1"/>
    <col min="26" max="26" width="10.7109375" style="20" customWidth="1"/>
    <col min="27" max="27" width="10.7109375" style="10" customWidth="1"/>
    <col min="28" max="35" width="12.5703125" style="10" customWidth="1"/>
    <col min="36" max="36" width="12.5703125" style="20" customWidth="1"/>
    <col min="37" max="37" width="12.5703125" style="10" customWidth="1"/>
    <col min="38" max="16384" width="8.7109375" style="10"/>
  </cols>
  <sheetData>
    <row r="1" spans="1:37" s="7" customFormat="1" ht="20.25" x14ac:dyDescent="0.25">
      <c r="C1" s="145" t="s">
        <v>296</v>
      </c>
      <c r="D1" s="134" t="s">
        <v>153</v>
      </c>
      <c r="E1" s="19"/>
      <c r="P1" s="62"/>
      <c r="Z1" s="19"/>
      <c r="AJ1" s="19"/>
    </row>
    <row r="2" spans="1:37" s="9" customFormat="1" x14ac:dyDescent="0.25">
      <c r="C2" s="8"/>
      <c r="D2" s="131"/>
      <c r="E2" s="20"/>
      <c r="P2" s="66"/>
      <c r="Z2" s="20"/>
      <c r="AJ2" s="20"/>
    </row>
    <row r="3" spans="1:37" s="9" customFormat="1" x14ac:dyDescent="0.25">
      <c r="C3" s="8" t="s">
        <v>5</v>
      </c>
      <c r="D3" s="133" t="s">
        <v>156</v>
      </c>
      <c r="E3" s="20"/>
      <c r="P3" s="66"/>
      <c r="Z3" s="20"/>
      <c r="AJ3" s="20"/>
    </row>
    <row r="4" spans="1:37" x14ac:dyDescent="0.25">
      <c r="C4" s="8" t="s">
        <v>6</v>
      </c>
      <c r="D4" s="133" t="s">
        <v>68</v>
      </c>
    </row>
    <row r="6" spans="1:37" ht="48" x14ac:dyDescent="0.25">
      <c r="F6" s="69"/>
      <c r="H6" s="46" t="s">
        <v>133</v>
      </c>
      <c r="I6" s="46" t="s">
        <v>133</v>
      </c>
      <c r="J6" s="46" t="s">
        <v>133</v>
      </c>
      <c r="K6" s="46" t="s">
        <v>133</v>
      </c>
      <c r="L6" s="46" t="s">
        <v>133</v>
      </c>
      <c r="M6" s="46" t="s">
        <v>133</v>
      </c>
      <c r="N6" s="46" t="s">
        <v>133</v>
      </c>
      <c r="O6" s="46" t="s">
        <v>133</v>
      </c>
      <c r="P6" s="46" t="s">
        <v>133</v>
      </c>
      <c r="Q6" s="37" t="s">
        <v>133</v>
      </c>
      <c r="R6" s="11" t="s">
        <v>233</v>
      </c>
      <c r="S6" s="11" t="s">
        <v>233</v>
      </c>
      <c r="T6" s="11" t="s">
        <v>233</v>
      </c>
      <c r="U6" s="11" t="s">
        <v>233</v>
      </c>
      <c r="V6" s="11" t="s">
        <v>233</v>
      </c>
      <c r="W6" s="11" t="s">
        <v>233</v>
      </c>
      <c r="X6" s="11" t="s">
        <v>233</v>
      </c>
      <c r="Y6" s="11" t="s">
        <v>233</v>
      </c>
      <c r="Z6" s="11" t="s">
        <v>233</v>
      </c>
      <c r="AA6" s="11" t="s">
        <v>233</v>
      </c>
      <c r="AB6" s="35" t="s">
        <v>234</v>
      </c>
      <c r="AC6" s="35" t="s">
        <v>234</v>
      </c>
      <c r="AD6" s="35" t="s">
        <v>234</v>
      </c>
      <c r="AE6" s="35" t="s">
        <v>234</v>
      </c>
      <c r="AF6" s="35" t="s">
        <v>234</v>
      </c>
      <c r="AG6" s="35" t="s">
        <v>234</v>
      </c>
      <c r="AH6" s="35" t="s">
        <v>234</v>
      </c>
      <c r="AI6" s="35" t="s">
        <v>234</v>
      </c>
      <c r="AJ6" s="35" t="s">
        <v>234</v>
      </c>
      <c r="AK6" s="35" t="s">
        <v>234</v>
      </c>
    </row>
    <row r="7" spans="1:37" s="12" customFormat="1" ht="15.75" x14ac:dyDescent="0.25">
      <c r="C7" s="82"/>
      <c r="D7" s="242" t="s">
        <v>7</v>
      </c>
      <c r="E7" s="244" t="s">
        <v>42</v>
      </c>
      <c r="F7" s="242" t="s">
        <v>129</v>
      </c>
      <c r="G7" s="242" t="s">
        <v>39</v>
      </c>
      <c r="H7" s="252" t="s">
        <v>83</v>
      </c>
      <c r="I7" s="252"/>
      <c r="J7" s="252"/>
      <c r="K7" s="252"/>
      <c r="L7" s="252"/>
      <c r="M7" s="252"/>
      <c r="N7" s="252"/>
      <c r="O7" s="252"/>
      <c r="P7" s="252"/>
      <c r="Q7" s="250" t="s">
        <v>136</v>
      </c>
      <c r="R7" s="249" t="s">
        <v>83</v>
      </c>
      <c r="S7" s="249"/>
      <c r="T7" s="249"/>
      <c r="U7" s="249"/>
      <c r="V7" s="249"/>
      <c r="W7" s="249"/>
      <c r="X7" s="249"/>
      <c r="Y7" s="249"/>
      <c r="Z7" s="249"/>
      <c r="AA7" s="242" t="s">
        <v>136</v>
      </c>
      <c r="AB7" s="246" t="s">
        <v>83</v>
      </c>
      <c r="AC7" s="246"/>
      <c r="AD7" s="246"/>
      <c r="AE7" s="246"/>
      <c r="AF7" s="246"/>
      <c r="AG7" s="246"/>
      <c r="AH7" s="246"/>
      <c r="AI7" s="246"/>
      <c r="AJ7" s="246"/>
      <c r="AK7" s="247" t="s">
        <v>155</v>
      </c>
    </row>
    <row r="8" spans="1:37" s="12" customFormat="1" x14ac:dyDescent="0.25">
      <c r="C8" s="82"/>
      <c r="D8" s="243"/>
      <c r="E8" s="245"/>
      <c r="F8" s="243"/>
      <c r="G8" s="243"/>
      <c r="H8" s="46" t="s">
        <v>69</v>
      </c>
      <c r="I8" s="46" t="s">
        <v>70</v>
      </c>
      <c r="J8" s="46" t="s">
        <v>71</v>
      </c>
      <c r="K8" s="46" t="s">
        <v>72</v>
      </c>
      <c r="L8" s="46" t="s">
        <v>73</v>
      </c>
      <c r="M8" s="46" t="s">
        <v>74</v>
      </c>
      <c r="N8" s="46" t="s">
        <v>75</v>
      </c>
      <c r="O8" s="46" t="s">
        <v>76</v>
      </c>
      <c r="P8" s="46" t="s">
        <v>77</v>
      </c>
      <c r="Q8" s="251"/>
      <c r="R8" s="11" t="s">
        <v>69</v>
      </c>
      <c r="S8" s="11" t="s">
        <v>70</v>
      </c>
      <c r="T8" s="11" t="s">
        <v>71</v>
      </c>
      <c r="U8" s="11" t="s">
        <v>72</v>
      </c>
      <c r="V8" s="11" t="s">
        <v>73</v>
      </c>
      <c r="W8" s="11" t="s">
        <v>74</v>
      </c>
      <c r="X8" s="11" t="s">
        <v>75</v>
      </c>
      <c r="Y8" s="11" t="s">
        <v>76</v>
      </c>
      <c r="Z8" s="11" t="s">
        <v>77</v>
      </c>
      <c r="AA8" s="243"/>
      <c r="AB8" s="35" t="s">
        <v>69</v>
      </c>
      <c r="AC8" s="35" t="s">
        <v>70</v>
      </c>
      <c r="AD8" s="35" t="s">
        <v>71</v>
      </c>
      <c r="AE8" s="35" t="s">
        <v>72</v>
      </c>
      <c r="AF8" s="35" t="s">
        <v>73</v>
      </c>
      <c r="AG8" s="35" t="s">
        <v>74</v>
      </c>
      <c r="AH8" s="35" t="s">
        <v>75</v>
      </c>
      <c r="AI8" s="35" t="s">
        <v>76</v>
      </c>
      <c r="AJ8" s="35" t="s">
        <v>77</v>
      </c>
      <c r="AK8" s="248"/>
    </row>
    <row r="9" spans="1:37" s="72" customFormat="1" ht="48" x14ac:dyDescent="0.25">
      <c r="A9" s="71"/>
      <c r="B9" s="71"/>
      <c r="C9" s="70"/>
      <c r="D9" s="16" t="s">
        <v>158</v>
      </c>
      <c r="E9" s="16"/>
      <c r="F9" s="78"/>
      <c r="G9" s="16"/>
      <c r="H9" s="16" t="s">
        <v>134</v>
      </c>
      <c r="I9" s="16" t="s">
        <v>134</v>
      </c>
      <c r="J9" s="16" t="s">
        <v>134</v>
      </c>
      <c r="K9" s="16" t="s">
        <v>134</v>
      </c>
      <c r="L9" s="16" t="s">
        <v>134</v>
      </c>
      <c r="M9" s="16" t="s">
        <v>134</v>
      </c>
      <c r="N9" s="16" t="s">
        <v>134</v>
      </c>
      <c r="O9" s="16" t="s">
        <v>134</v>
      </c>
      <c r="P9" s="16" t="s">
        <v>134</v>
      </c>
      <c r="Q9" s="16" t="s">
        <v>134</v>
      </c>
      <c r="R9" s="16" t="s">
        <v>167</v>
      </c>
      <c r="S9" s="16" t="s">
        <v>167</v>
      </c>
      <c r="T9" s="16" t="s">
        <v>167</v>
      </c>
      <c r="U9" s="16" t="s">
        <v>167</v>
      </c>
      <c r="V9" s="16" t="s">
        <v>167</v>
      </c>
      <c r="W9" s="16" t="s">
        <v>167</v>
      </c>
      <c r="X9" s="16" t="s">
        <v>167</v>
      </c>
      <c r="Y9" s="16" t="s">
        <v>167</v>
      </c>
      <c r="Z9" s="16" t="s">
        <v>167</v>
      </c>
      <c r="AA9" s="16" t="s">
        <v>146</v>
      </c>
      <c r="AB9" s="16" t="s">
        <v>146</v>
      </c>
      <c r="AC9" s="16" t="s">
        <v>146</v>
      </c>
      <c r="AD9" s="16" t="s">
        <v>146</v>
      </c>
      <c r="AE9" s="16" t="s">
        <v>146</v>
      </c>
      <c r="AF9" s="16" t="s">
        <v>146</v>
      </c>
      <c r="AG9" s="16" t="s">
        <v>146</v>
      </c>
      <c r="AH9" s="16" t="s">
        <v>146</v>
      </c>
      <c r="AI9" s="16" t="s">
        <v>146</v>
      </c>
      <c r="AJ9" s="16" t="s">
        <v>146</v>
      </c>
      <c r="AK9" s="16" t="s">
        <v>146</v>
      </c>
    </row>
    <row r="10" spans="1:37" x14ac:dyDescent="0.25">
      <c r="A10" s="10"/>
      <c r="B10" s="10"/>
      <c r="C10" s="83"/>
      <c r="D10" s="28" t="str">
        <f>'VPS1'!B9</f>
        <v>KELM</v>
      </c>
      <c r="E10" s="28">
        <v>1</v>
      </c>
      <c r="F10" s="45" t="s">
        <v>130</v>
      </c>
      <c r="G10" s="27" t="s">
        <v>66</v>
      </c>
      <c r="H10" s="41"/>
      <c r="I10" s="41"/>
      <c r="J10" s="41"/>
      <c r="K10" s="41">
        <v>2</v>
      </c>
      <c r="L10" s="41"/>
      <c r="M10" s="41"/>
      <c r="N10" s="41">
        <v>29</v>
      </c>
      <c r="O10" s="41">
        <v>15</v>
      </c>
      <c r="P10" s="41"/>
      <c r="Q10" s="47">
        <f>SUM(H10:P10)</f>
        <v>46</v>
      </c>
      <c r="R10" s="27">
        <f>SUMIFS('D5'!$AC$12:$AC$246,'D5'!$AK$12:$AK$246,"taip",'D5'!$C$12:$C$246,$D10,'D5'!$O$12:$O$246,$G10,'D5'!$P$12:$P$246,R$8)</f>
        <v>0</v>
      </c>
      <c r="S10" s="27">
        <f>SUMIFS('D5'!$AC$12:$AC$246,'D5'!$AK$12:$AK$246,"taip",'D5'!$C$12:$C$246,$D10,'D5'!$O$12:$O$246,$G10,'D5'!$P$12:$P$246,S$8)</f>
        <v>0</v>
      </c>
      <c r="T10" s="27">
        <f>SUMIFS('D5'!$AC$12:$AC$246,'D5'!$AK$12:$AK$246,"taip",'D5'!$C$12:$C$246,$D10,'D5'!$O$12:$O$246,$G10,'D5'!$P$12:$P$246,T$8)</f>
        <v>0</v>
      </c>
      <c r="U10" s="27">
        <f>SUMIFS('D5'!$AC$12:$AC$246,'D5'!$AK$12:$AK$246,"taip",'D5'!$C$12:$C$246,$D10,'D5'!$O$12:$O$246,$G10,'D5'!$P$12:$P$246,U$8)</f>
        <v>2</v>
      </c>
      <c r="V10" s="27">
        <f>SUMIFS('D5'!$AC$12:$AC$246,'D5'!$AK$12:$AK$246,"taip",'D5'!$C$12:$C$246,$D10,'D5'!$O$12:$O$246,$G10,'D5'!$P$12:$P$246,V$8)</f>
        <v>0</v>
      </c>
      <c r="W10" s="27">
        <f>SUMIFS('D5'!$AC$12:$AC$246,'D5'!$AK$12:$AK$246,"taip",'D5'!$C$12:$C$246,$D10,'D5'!$O$12:$O$246,$G10,'D5'!$P$12:$P$246,W$8)</f>
        <v>0</v>
      </c>
      <c r="X10" s="27">
        <f>SUMIFS('D5'!$AC$12:$AC$246,'D5'!$AK$12:$AK$246,"taip",'D5'!$C$12:$C$246,$D10,'D5'!$O$12:$O$246,$G10,'D5'!$P$12:$P$246,X$8)</f>
        <v>46.2</v>
      </c>
      <c r="Y10" s="27">
        <f>SUMIFS('D5'!$AC$12:$AC$246,'D5'!$AK$12:$AK$246,"taip",'D5'!$C$12:$C$246,$D10,'D5'!$O$12:$O$246,$G10,'D5'!$P$12:$P$246,Y$8)</f>
        <v>21</v>
      </c>
      <c r="Z10" s="27">
        <f>SUMIFS('D5'!$AC$12:$AC$246,'D5'!$AK$12:$AK$246,"taip",'D5'!$C$12:$C$246,$D10,'D5'!$O$12:$O$246,$G10,'D5'!$P$12:$P$246,Z$8)</f>
        <v>0</v>
      </c>
      <c r="AA10" s="86">
        <f>SUM(R10:Z10)</f>
        <v>69.2</v>
      </c>
      <c r="AB10" s="87">
        <f>IF(H10&gt;0,R10/H10,0)</f>
        <v>0</v>
      </c>
      <c r="AC10" s="87">
        <f t="shared" ref="AC10:AK10" si="0">IF(I10&gt;0,S10/I10,0)</f>
        <v>0</v>
      </c>
      <c r="AD10" s="87">
        <f t="shared" si="0"/>
        <v>0</v>
      </c>
      <c r="AE10" s="87">
        <f t="shared" si="0"/>
        <v>1</v>
      </c>
      <c r="AF10" s="87">
        <f t="shared" si="0"/>
        <v>0</v>
      </c>
      <c r="AG10" s="87">
        <f t="shared" si="0"/>
        <v>0</v>
      </c>
      <c r="AH10" s="87">
        <f t="shared" si="0"/>
        <v>1.5931034482758621</v>
      </c>
      <c r="AI10" s="87">
        <f t="shared" si="0"/>
        <v>1.4</v>
      </c>
      <c r="AJ10" s="87">
        <f t="shared" si="0"/>
        <v>0</v>
      </c>
      <c r="AK10" s="88">
        <f t="shared" si="0"/>
        <v>1.5043478260869565</v>
      </c>
    </row>
    <row r="11" spans="1:37" s="100" customFormat="1" ht="12.75" thickBot="1" x14ac:dyDescent="0.3">
      <c r="A11" s="94"/>
      <c r="B11" s="94"/>
      <c r="C11" s="102"/>
      <c r="D11" s="136" t="str">
        <f>$D$10</f>
        <v>KELM</v>
      </c>
      <c r="E11" s="136">
        <v>2</v>
      </c>
      <c r="F11" s="103" t="s">
        <v>131</v>
      </c>
      <c r="G11" s="95" t="s">
        <v>66</v>
      </c>
      <c r="H11" s="156"/>
      <c r="I11" s="156"/>
      <c r="J11" s="156"/>
      <c r="K11" s="156"/>
      <c r="L11" s="156"/>
      <c r="M11" s="156"/>
      <c r="N11" s="156"/>
      <c r="O11" s="156"/>
      <c r="P11" s="156"/>
      <c r="Q11" s="96">
        <f t="shared" ref="Q11:Q17" si="1">SUM(H11:P11)</f>
        <v>0</v>
      </c>
      <c r="R11" s="95">
        <f>SUMIFS('D5'!$AD$12:$AD$246,'D5'!$AK$12:$AK$246,"taip",'D5'!$C$12:$C$246,$D11,'D5'!$O$12:$O$246,$G11,'D5'!$P$12:$P$246,R$8)</f>
        <v>0</v>
      </c>
      <c r="S11" s="95">
        <f>SUMIFS('D5'!$AD$12:$AD$246,'D5'!$AK$12:$AK$246,"taip",'D5'!$C$12:$C$246,$D11,'D5'!$O$12:$O$246,$G11,'D5'!$P$12:$P$246,S$8)</f>
        <v>0</v>
      </c>
      <c r="T11" s="95">
        <f>SUMIFS('D5'!$AD$12:$AD$246,'D5'!$AK$12:$AK$246,"taip",'D5'!$C$12:$C$246,$D11,'D5'!$O$12:$O$246,$G11,'D5'!$P$12:$P$246,T$8)</f>
        <v>0</v>
      </c>
      <c r="U11" s="95">
        <f>SUMIFS('D5'!$AD$12:$AD$246,'D5'!$AK$12:$AK$246,"taip",'D5'!$C$12:$C$246,$D11,'D5'!$O$12:$O$246,$G11,'D5'!$P$12:$P$246,U$8)</f>
        <v>2</v>
      </c>
      <c r="V11" s="95">
        <f>SUMIFS('D5'!$AD$12:$AD$246,'D5'!$AK$12:$AK$246,"taip",'D5'!$C$12:$C$246,$D11,'D5'!$O$12:$O$246,$G11,'D5'!$P$12:$P$246,V$8)</f>
        <v>0</v>
      </c>
      <c r="W11" s="95">
        <f>SUMIFS('D5'!$AD$12:$AD$246,'D5'!$AK$12:$AK$246,"taip",'D5'!$C$12:$C$246,$D11,'D5'!$O$12:$O$246,$G11,'D5'!$P$12:$P$246,W$8)</f>
        <v>0</v>
      </c>
      <c r="X11" s="95">
        <f>SUMIFS('D5'!$AD$12:$AD$246,'D5'!$AK$12:$AK$246,"taip",'D5'!$C$12:$C$246,$D11,'D5'!$O$12:$O$246,$G11,'D5'!$P$12:$P$246,X$8)</f>
        <v>103.72</v>
      </c>
      <c r="Y11" s="95">
        <f>SUMIFS('D5'!$AD$12:$AD$246,'D5'!$AK$12:$AK$246,"taip",'D5'!$C$12:$C$246,$D11,'D5'!$O$12:$O$246,$G11,'D5'!$P$12:$P$246,Y$8)</f>
        <v>29.125</v>
      </c>
      <c r="Z11" s="95">
        <f>SUMIFS('D5'!$AD$12:$AD$246,'D5'!$AK$12:$AK$246,"taip",'D5'!$C$12:$C$246,$D11,'D5'!$O$12:$O$246,$G11,'D5'!$P$12:$P$246,Z$8)</f>
        <v>0</v>
      </c>
      <c r="AA11" s="97">
        <f t="shared" ref="AA11:AA17" si="2">SUM(R11:Z11)</f>
        <v>134.845</v>
      </c>
      <c r="AB11" s="98">
        <f t="shared" ref="AB11:AB21" si="3">IF(H11&gt;0,R11/H11,0)</f>
        <v>0</v>
      </c>
      <c r="AC11" s="98">
        <f t="shared" ref="AC11:AC21" si="4">IF(I11&gt;0,S11/I11,0)</f>
        <v>0</v>
      </c>
      <c r="AD11" s="98">
        <f t="shared" ref="AD11:AD21" si="5">IF(J11&gt;0,T11/J11,0)</f>
        <v>0</v>
      </c>
      <c r="AE11" s="98">
        <f t="shared" ref="AE11:AE21" si="6">IF(K11&gt;0,U11/K11,0)</f>
        <v>0</v>
      </c>
      <c r="AF11" s="98">
        <f t="shared" ref="AF11:AF21" si="7">IF(L11&gt;0,V11/L11,0)</f>
        <v>0</v>
      </c>
      <c r="AG11" s="98">
        <f t="shared" ref="AG11:AG21" si="8">IF(M11&gt;0,W11/M11,0)</f>
        <v>0</v>
      </c>
      <c r="AH11" s="98">
        <f t="shared" ref="AH11:AH21" si="9">IF(N11&gt;0,X11/N11,0)</f>
        <v>0</v>
      </c>
      <c r="AI11" s="98">
        <f t="shared" ref="AI11:AI21" si="10">IF(O11&gt;0,Y11/O11,0)</f>
        <v>0</v>
      </c>
      <c r="AJ11" s="98">
        <f t="shared" ref="AJ11:AJ21" si="11">IF(P11&gt;0,Z11/P11,0)</f>
        <v>0</v>
      </c>
      <c r="AK11" s="99">
        <f t="shared" ref="AK11:AK21" si="12">IF(Q11&gt;0,AA11/Q11,0)</f>
        <v>0</v>
      </c>
    </row>
    <row r="12" spans="1:37" s="9" customFormat="1" x14ac:dyDescent="0.25">
      <c r="C12" s="8"/>
      <c r="D12" s="137" t="str">
        <f t="shared" ref="D12:D21" si="13">$D$10</f>
        <v>KELM</v>
      </c>
      <c r="E12" s="137">
        <v>3</v>
      </c>
      <c r="F12" s="104" t="s">
        <v>124</v>
      </c>
      <c r="G12" s="89" t="s">
        <v>66</v>
      </c>
      <c r="H12" s="105">
        <f>SUM(H13:H17)</f>
        <v>0</v>
      </c>
      <c r="I12" s="105">
        <f t="shared" ref="I12:Z12" si="14">SUM(I13:I17)</f>
        <v>2</v>
      </c>
      <c r="J12" s="105">
        <f t="shared" si="14"/>
        <v>0</v>
      </c>
      <c r="K12" s="105">
        <f t="shared" si="14"/>
        <v>2</v>
      </c>
      <c r="L12" s="105">
        <f t="shared" si="14"/>
        <v>2</v>
      </c>
      <c r="M12" s="105">
        <f t="shared" si="14"/>
        <v>0</v>
      </c>
      <c r="N12" s="105">
        <f t="shared" si="14"/>
        <v>27</v>
      </c>
      <c r="O12" s="105">
        <f t="shared" si="14"/>
        <v>31</v>
      </c>
      <c r="P12" s="105">
        <f t="shared" si="14"/>
        <v>0</v>
      </c>
      <c r="Q12" s="101">
        <f t="shared" si="14"/>
        <v>64</v>
      </c>
      <c r="R12" s="101">
        <f t="shared" si="14"/>
        <v>0</v>
      </c>
      <c r="S12" s="101">
        <f t="shared" si="14"/>
        <v>2</v>
      </c>
      <c r="T12" s="101">
        <f t="shared" si="14"/>
        <v>0</v>
      </c>
      <c r="U12" s="101">
        <f t="shared" si="14"/>
        <v>2</v>
      </c>
      <c r="V12" s="101">
        <f t="shared" si="14"/>
        <v>2</v>
      </c>
      <c r="W12" s="101">
        <f t="shared" si="14"/>
        <v>0</v>
      </c>
      <c r="X12" s="101">
        <f t="shared" si="14"/>
        <v>34</v>
      </c>
      <c r="Y12" s="101">
        <f t="shared" si="14"/>
        <v>58</v>
      </c>
      <c r="Z12" s="101">
        <f t="shared" si="14"/>
        <v>0</v>
      </c>
      <c r="AA12" s="91">
        <f t="shared" si="2"/>
        <v>98</v>
      </c>
      <c r="AB12" s="92">
        <f t="shared" si="3"/>
        <v>0</v>
      </c>
      <c r="AC12" s="92">
        <f t="shared" si="4"/>
        <v>1</v>
      </c>
      <c r="AD12" s="92">
        <f t="shared" si="5"/>
        <v>0</v>
      </c>
      <c r="AE12" s="92">
        <f t="shared" si="6"/>
        <v>1</v>
      </c>
      <c r="AF12" s="92">
        <f t="shared" si="7"/>
        <v>1</v>
      </c>
      <c r="AG12" s="92">
        <f t="shared" si="8"/>
        <v>0</v>
      </c>
      <c r="AH12" s="92">
        <f t="shared" si="9"/>
        <v>1.2592592592592593</v>
      </c>
      <c r="AI12" s="92">
        <f t="shared" si="10"/>
        <v>1.8709677419354838</v>
      </c>
      <c r="AJ12" s="92">
        <f t="shared" si="11"/>
        <v>0</v>
      </c>
      <c r="AK12" s="93">
        <f t="shared" si="12"/>
        <v>1.53125</v>
      </c>
    </row>
    <row r="13" spans="1:37" x14ac:dyDescent="0.25">
      <c r="C13" s="84" t="s">
        <v>67</v>
      </c>
      <c r="D13" s="28" t="str">
        <f t="shared" si="13"/>
        <v>KELM</v>
      </c>
      <c r="E13" s="28" t="s">
        <v>223</v>
      </c>
      <c r="F13" s="27" t="s">
        <v>125</v>
      </c>
      <c r="G13" s="27" t="s">
        <v>66</v>
      </c>
      <c r="H13" s="41"/>
      <c r="I13" s="41">
        <v>2</v>
      </c>
      <c r="J13" s="41"/>
      <c r="K13" s="41">
        <v>2</v>
      </c>
      <c r="L13" s="41">
        <v>1</v>
      </c>
      <c r="M13" s="41"/>
      <c r="N13" s="41">
        <v>2</v>
      </c>
      <c r="O13" s="41">
        <v>27</v>
      </c>
      <c r="P13" s="41"/>
      <c r="Q13" s="47">
        <f t="shared" si="1"/>
        <v>34</v>
      </c>
      <c r="R13" s="27">
        <f>COUNTIFS('D5'!$C$12:$C$246,$D13,'D5'!$O$12:$O$246,$G13,'D5'!$P$12:$P$246,R$8,'D5'!$R$12:$R$246,$C13)</f>
        <v>0</v>
      </c>
      <c r="S13" s="27">
        <f>COUNTIFS('D5'!$C$12:$C$246,$D13,'D5'!$O$12:$O$246,$G13,'D5'!$P$12:$P$246,S$8,'D5'!$R$12:$R$246,$C13)</f>
        <v>2</v>
      </c>
      <c r="T13" s="27">
        <f>COUNTIFS('D5'!$C$12:$C$246,$D13,'D5'!$O$12:$O$246,$G13,'D5'!$P$12:$P$246,T$8,'D5'!$R$12:$R$246,$C13)</f>
        <v>0</v>
      </c>
      <c r="U13" s="27">
        <f>COUNTIFS('D5'!$C$12:$C$246,$D13,'D5'!$O$12:$O$246,$G13,'D5'!$P$12:$P$246,U$8,'D5'!$R$12:$R$246,$C13)</f>
        <v>2</v>
      </c>
      <c r="V13" s="27">
        <f>COUNTIFS('D5'!$C$12:$C$246,$D13,'D5'!$O$12:$O$246,$G13,'D5'!$P$12:$P$246,V$8,'D5'!$R$12:$R$246,$C13)</f>
        <v>1</v>
      </c>
      <c r="W13" s="27">
        <f>COUNTIFS('D5'!$C$12:$C$246,$D13,'D5'!$O$12:$O$246,$G13,'D5'!$P$12:$P$246,W$8,'D5'!$R$12:$R$246,$C13)</f>
        <v>0</v>
      </c>
      <c r="X13" s="27">
        <f>COUNTIFS('D5'!$C$12:$C$246,$D13,'D5'!$O$12:$O$246,$G13,'D5'!$P$12:$P$246,X$8,'D5'!$R$12:$R$246,$C13)</f>
        <v>3</v>
      </c>
      <c r="Y13" s="27">
        <f>COUNTIFS('D5'!$C$12:$C$246,$D13,'D5'!$O$12:$O$246,$G13,'D5'!$P$12:$P$246,Y$8,'D5'!$R$12:$R$246,$C13)</f>
        <v>45</v>
      </c>
      <c r="Z13" s="27">
        <f>COUNTIFS('D5'!$C$12:$C$246,$D13,'D5'!$O$12:$O$246,$G13,'D5'!$P$12:$P$246,Z$8,'D5'!$R$12:$R$246,$C13)</f>
        <v>0</v>
      </c>
      <c r="AA13" s="86">
        <f t="shared" si="2"/>
        <v>53</v>
      </c>
      <c r="AB13" s="87">
        <f t="shared" si="3"/>
        <v>0</v>
      </c>
      <c r="AC13" s="87">
        <f t="shared" si="4"/>
        <v>1</v>
      </c>
      <c r="AD13" s="87">
        <f t="shared" si="5"/>
        <v>0</v>
      </c>
      <c r="AE13" s="87">
        <f t="shared" si="6"/>
        <v>1</v>
      </c>
      <c r="AF13" s="87">
        <f t="shared" si="7"/>
        <v>1</v>
      </c>
      <c r="AG13" s="87">
        <f t="shared" si="8"/>
        <v>0</v>
      </c>
      <c r="AH13" s="87">
        <f t="shared" si="9"/>
        <v>1.5</v>
      </c>
      <c r="AI13" s="87">
        <f t="shared" si="10"/>
        <v>1.6666666666666667</v>
      </c>
      <c r="AJ13" s="87">
        <f t="shared" si="11"/>
        <v>0</v>
      </c>
      <c r="AK13" s="88">
        <f t="shared" si="12"/>
        <v>1.5588235294117647</v>
      </c>
    </row>
    <row r="14" spans="1:37" ht="24" x14ac:dyDescent="0.25">
      <c r="C14" s="84" t="s">
        <v>98</v>
      </c>
      <c r="D14" s="28" t="str">
        <f t="shared" si="13"/>
        <v>KELM</v>
      </c>
      <c r="E14" s="28" t="s">
        <v>224</v>
      </c>
      <c r="F14" s="138" t="s">
        <v>126</v>
      </c>
      <c r="G14" s="27" t="s">
        <v>66</v>
      </c>
      <c r="H14" s="41"/>
      <c r="I14" s="41"/>
      <c r="J14" s="41"/>
      <c r="K14" s="41"/>
      <c r="L14" s="41">
        <v>1</v>
      </c>
      <c r="M14" s="41"/>
      <c r="N14" s="41"/>
      <c r="O14" s="41">
        <v>3</v>
      </c>
      <c r="P14" s="41"/>
      <c r="Q14" s="47">
        <f t="shared" si="1"/>
        <v>4</v>
      </c>
      <c r="R14" s="27">
        <f>COUNTIFS('D5'!$C$12:$C$246,$D14,'D5'!$O$12:$O$246,$G14,'D5'!$P$12:$P$246,R$8,'D5'!$R$12:$R$246,$C14)</f>
        <v>0</v>
      </c>
      <c r="S14" s="27">
        <f>COUNTIFS('D5'!$C$12:$C$246,$D14,'D5'!$O$12:$O$246,$G14,'D5'!$P$12:$P$246,S$8,'D5'!$R$12:$R$246,$C14)</f>
        <v>0</v>
      </c>
      <c r="T14" s="27">
        <f>COUNTIFS('D5'!$C$12:$C$246,$D14,'D5'!$O$12:$O$246,$G14,'D5'!$P$12:$P$246,T$8,'D5'!$R$12:$R$246,$C14)</f>
        <v>0</v>
      </c>
      <c r="U14" s="27">
        <f>COUNTIFS('D5'!$C$12:$C$246,$D14,'D5'!$O$12:$O$246,$G14,'D5'!$P$12:$P$246,U$8,'D5'!$R$12:$R$246,$C14)</f>
        <v>0</v>
      </c>
      <c r="V14" s="27">
        <f>COUNTIFS('D5'!$C$12:$C$246,$D14,'D5'!$O$12:$O$246,$G14,'D5'!$P$12:$P$246,V$8,'D5'!$R$12:$R$246,$C14)</f>
        <v>1</v>
      </c>
      <c r="W14" s="27">
        <f>COUNTIFS('D5'!$C$12:$C$246,$D14,'D5'!$O$12:$O$246,$G14,'D5'!$P$12:$P$246,W$8,'D5'!$R$12:$R$246,$C14)</f>
        <v>0</v>
      </c>
      <c r="X14" s="27">
        <f>COUNTIFS('D5'!$C$12:$C$246,$D14,'D5'!$O$12:$O$246,$G14,'D5'!$P$12:$P$246,X$8,'D5'!$R$12:$R$246,$C14)</f>
        <v>0</v>
      </c>
      <c r="Y14" s="27">
        <f>COUNTIFS('D5'!$C$12:$C$246,$D14,'D5'!$O$12:$O$246,$G14,'D5'!$P$12:$P$246,Y$8,'D5'!$R$12:$R$246,$C14)</f>
        <v>12</v>
      </c>
      <c r="Z14" s="27">
        <f>COUNTIFS('D5'!$C$12:$C$246,$D14,'D5'!$O$12:$O$246,$G14,'D5'!$P$12:$P$246,Z$8,'D5'!$R$12:$R$246,$C14)</f>
        <v>0</v>
      </c>
      <c r="AA14" s="86">
        <f t="shared" si="2"/>
        <v>13</v>
      </c>
      <c r="AB14" s="87">
        <f t="shared" si="3"/>
        <v>0</v>
      </c>
      <c r="AC14" s="87">
        <f t="shared" si="4"/>
        <v>0</v>
      </c>
      <c r="AD14" s="87">
        <f t="shared" si="5"/>
        <v>0</v>
      </c>
      <c r="AE14" s="87">
        <f t="shared" si="6"/>
        <v>0</v>
      </c>
      <c r="AF14" s="87">
        <f t="shared" si="7"/>
        <v>1</v>
      </c>
      <c r="AG14" s="87">
        <f t="shared" si="8"/>
        <v>0</v>
      </c>
      <c r="AH14" s="87">
        <f t="shared" si="9"/>
        <v>0</v>
      </c>
      <c r="AI14" s="87">
        <f t="shared" si="10"/>
        <v>4</v>
      </c>
      <c r="AJ14" s="87">
        <f t="shared" si="11"/>
        <v>0</v>
      </c>
      <c r="AK14" s="88">
        <f t="shared" si="12"/>
        <v>3.25</v>
      </c>
    </row>
    <row r="15" spans="1:37" x14ac:dyDescent="0.25">
      <c r="C15" s="84" t="s">
        <v>99</v>
      </c>
      <c r="D15" s="28" t="str">
        <f t="shared" si="13"/>
        <v>KELM</v>
      </c>
      <c r="E15" s="28" t="s">
        <v>225</v>
      </c>
      <c r="F15" s="27" t="s">
        <v>127</v>
      </c>
      <c r="G15" s="27" t="s">
        <v>66</v>
      </c>
      <c r="H15" s="41"/>
      <c r="I15" s="41"/>
      <c r="J15" s="41"/>
      <c r="K15" s="41"/>
      <c r="L15" s="41"/>
      <c r="M15" s="41"/>
      <c r="N15" s="41">
        <v>21</v>
      </c>
      <c r="O15" s="41">
        <v>1</v>
      </c>
      <c r="P15" s="41"/>
      <c r="Q15" s="47">
        <f t="shared" si="1"/>
        <v>22</v>
      </c>
      <c r="R15" s="27">
        <f>COUNTIFS('D5'!$C$12:$C$246,$D15,'D5'!$O$12:$O$246,$G15,'D5'!$P$12:$P$246,R$8,'D5'!$R$12:$R$246,$C15)</f>
        <v>0</v>
      </c>
      <c r="S15" s="27">
        <f>COUNTIFS('D5'!$C$12:$C$246,$D15,'D5'!$O$12:$O$246,$G15,'D5'!$P$12:$P$246,S$8,'D5'!$R$12:$R$246,$C15)</f>
        <v>0</v>
      </c>
      <c r="T15" s="27">
        <f>COUNTIFS('D5'!$C$12:$C$246,$D15,'D5'!$O$12:$O$246,$G15,'D5'!$P$12:$P$246,T$8,'D5'!$R$12:$R$246,$C15)</f>
        <v>0</v>
      </c>
      <c r="U15" s="27">
        <f>COUNTIFS('D5'!$C$12:$C$246,$D15,'D5'!$O$12:$O$246,$G15,'D5'!$P$12:$P$246,U$8,'D5'!$R$12:$R$246,$C15)</f>
        <v>0</v>
      </c>
      <c r="V15" s="27">
        <f>COUNTIFS('D5'!$C$12:$C$246,$D15,'D5'!$O$12:$O$246,$G15,'D5'!$P$12:$P$246,V$8,'D5'!$R$12:$R$246,$C15)</f>
        <v>0</v>
      </c>
      <c r="W15" s="27">
        <f>COUNTIFS('D5'!$C$12:$C$246,$D15,'D5'!$O$12:$O$246,$G15,'D5'!$P$12:$P$246,W$8,'D5'!$R$12:$R$246,$C15)</f>
        <v>0</v>
      </c>
      <c r="X15" s="27">
        <f>COUNTIFS('D5'!$C$12:$C$246,$D15,'D5'!$O$12:$O$246,$G15,'D5'!$P$12:$P$246,X$8,'D5'!$R$12:$R$246,$C15)</f>
        <v>24</v>
      </c>
      <c r="Y15" s="27">
        <f>COUNTIFS('D5'!$C$12:$C$246,$D15,'D5'!$O$12:$O$246,$G15,'D5'!$P$12:$P$246,Y$8,'D5'!$R$12:$R$246,$C15)</f>
        <v>1</v>
      </c>
      <c r="Z15" s="27">
        <f>COUNTIFS('D5'!$C$12:$C$246,$D15,'D5'!$O$12:$O$246,$G15,'D5'!$P$12:$P$246,Z$8,'D5'!$R$12:$R$246,$C15)</f>
        <v>0</v>
      </c>
      <c r="AA15" s="86">
        <f t="shared" si="2"/>
        <v>25</v>
      </c>
      <c r="AB15" s="87">
        <f t="shared" si="3"/>
        <v>0</v>
      </c>
      <c r="AC15" s="87">
        <f t="shared" si="4"/>
        <v>0</v>
      </c>
      <c r="AD15" s="87">
        <f t="shared" si="5"/>
        <v>0</v>
      </c>
      <c r="AE15" s="87">
        <f t="shared" si="6"/>
        <v>0</v>
      </c>
      <c r="AF15" s="87">
        <f t="shared" si="7"/>
        <v>0</v>
      </c>
      <c r="AG15" s="87">
        <f t="shared" si="8"/>
        <v>0</v>
      </c>
      <c r="AH15" s="87">
        <f t="shared" si="9"/>
        <v>1.1428571428571428</v>
      </c>
      <c r="AI15" s="87">
        <f t="shared" si="10"/>
        <v>1</v>
      </c>
      <c r="AJ15" s="87">
        <f t="shared" si="11"/>
        <v>0</v>
      </c>
      <c r="AK15" s="88">
        <f t="shared" si="12"/>
        <v>1.1363636363636365</v>
      </c>
    </row>
    <row r="16" spans="1:37" x14ac:dyDescent="0.25">
      <c r="C16" s="84" t="s">
        <v>138</v>
      </c>
      <c r="D16" s="28" t="str">
        <f t="shared" si="13"/>
        <v>KELM</v>
      </c>
      <c r="E16" s="28" t="s">
        <v>226</v>
      </c>
      <c r="F16" s="45" t="s">
        <v>154</v>
      </c>
      <c r="G16" s="27" t="s">
        <v>66</v>
      </c>
      <c r="H16" s="41"/>
      <c r="I16" s="41"/>
      <c r="J16" s="41"/>
      <c r="K16" s="41"/>
      <c r="L16" s="41"/>
      <c r="M16" s="41"/>
      <c r="N16" s="41">
        <v>4</v>
      </c>
      <c r="O16" s="41"/>
      <c r="P16" s="41"/>
      <c r="Q16" s="47">
        <f t="shared" si="1"/>
        <v>4</v>
      </c>
      <c r="R16" s="27">
        <f>COUNTIFS('D5'!$C$12:$C$246,$D16,'D5'!$O$12:$O$246,$G16,'D5'!$P$12:$P$246,R$8,'D5'!$R$12:$R$246,$C16)</f>
        <v>0</v>
      </c>
      <c r="S16" s="27">
        <f>COUNTIFS('D5'!$C$12:$C$246,$D16,'D5'!$O$12:$O$246,$G16,'D5'!$P$12:$P$246,S$8,'D5'!$R$12:$R$246,$C16)</f>
        <v>0</v>
      </c>
      <c r="T16" s="27">
        <f>COUNTIFS('D5'!$C$12:$C$246,$D16,'D5'!$O$12:$O$246,$G16,'D5'!$P$12:$P$246,T$8,'D5'!$R$12:$R$246,$C16)</f>
        <v>0</v>
      </c>
      <c r="U16" s="27">
        <f>COUNTIFS('D5'!$C$12:$C$246,$D16,'D5'!$O$12:$O$246,$G16,'D5'!$P$12:$P$246,U$8,'D5'!$R$12:$R$246,$C16)</f>
        <v>0</v>
      </c>
      <c r="V16" s="27">
        <f>COUNTIFS('D5'!$C$12:$C$246,$D16,'D5'!$O$12:$O$246,$G16,'D5'!$P$12:$P$246,V$8,'D5'!$R$12:$R$246,$C16)</f>
        <v>0</v>
      </c>
      <c r="W16" s="27">
        <f>COUNTIFS('D5'!$C$12:$C$246,$D16,'D5'!$O$12:$O$246,$G16,'D5'!$P$12:$P$246,W$8,'D5'!$R$12:$R$246,$C16)</f>
        <v>0</v>
      </c>
      <c r="X16" s="27">
        <f>COUNTIFS('D5'!$C$12:$C$246,$D16,'D5'!$O$12:$O$246,$G16,'D5'!$P$12:$P$246,X$8,'D5'!$R$12:$R$246,$C16)</f>
        <v>7</v>
      </c>
      <c r="Y16" s="27">
        <f>COUNTIFS('D5'!$C$12:$C$246,$D16,'D5'!$O$12:$O$246,$G16,'D5'!$P$12:$P$246,Y$8,'D5'!$R$12:$R$246,$C16)</f>
        <v>0</v>
      </c>
      <c r="Z16" s="27">
        <f>COUNTIFS('D5'!$C$12:$C$246,$D16,'D5'!$O$12:$O$246,$G16,'D5'!$P$12:$P$246,Z$8,'D5'!$R$12:$R$246,$C16)</f>
        <v>0</v>
      </c>
      <c r="AA16" s="86">
        <f t="shared" si="2"/>
        <v>7</v>
      </c>
      <c r="AB16" s="87">
        <f t="shared" si="3"/>
        <v>0</v>
      </c>
      <c r="AC16" s="87">
        <f t="shared" si="4"/>
        <v>0</v>
      </c>
      <c r="AD16" s="87">
        <f t="shared" si="5"/>
        <v>0</v>
      </c>
      <c r="AE16" s="87">
        <f t="shared" si="6"/>
        <v>0</v>
      </c>
      <c r="AF16" s="87">
        <f t="shared" si="7"/>
        <v>0</v>
      </c>
      <c r="AG16" s="87">
        <f t="shared" si="8"/>
        <v>0</v>
      </c>
      <c r="AH16" s="87">
        <f t="shared" si="9"/>
        <v>1.75</v>
      </c>
      <c r="AI16" s="87">
        <f t="shared" si="10"/>
        <v>0</v>
      </c>
      <c r="AJ16" s="87">
        <f t="shared" si="11"/>
        <v>0</v>
      </c>
      <c r="AK16" s="88">
        <f t="shared" si="12"/>
        <v>1.75</v>
      </c>
    </row>
    <row r="17" spans="1:37" s="100" customFormat="1" ht="12.75" thickBot="1" x14ac:dyDescent="0.3">
      <c r="A17" s="94"/>
      <c r="B17" s="94"/>
      <c r="C17" s="142" t="s">
        <v>100</v>
      </c>
      <c r="D17" s="136" t="str">
        <f t="shared" si="13"/>
        <v>KELM</v>
      </c>
      <c r="E17" s="136" t="s">
        <v>227</v>
      </c>
      <c r="F17" s="95" t="s">
        <v>228</v>
      </c>
      <c r="G17" s="95" t="s">
        <v>66</v>
      </c>
      <c r="H17" s="156"/>
      <c r="I17" s="156"/>
      <c r="J17" s="156"/>
      <c r="K17" s="156"/>
      <c r="L17" s="156"/>
      <c r="M17" s="156"/>
      <c r="N17" s="156"/>
      <c r="O17" s="156"/>
      <c r="P17" s="156"/>
      <c r="Q17" s="96">
        <f t="shared" si="1"/>
        <v>0</v>
      </c>
      <c r="R17" s="95">
        <f>COUNTIFS('D5'!$C$12:$C$246,$D17,'D5'!$O$12:$O$246,$G17,'D5'!$P$12:$P$246,R$8,'D5'!$R$12:$R$246,$C17)</f>
        <v>0</v>
      </c>
      <c r="S17" s="95">
        <f>COUNTIFS('D5'!$C$12:$C$246,$D17,'D5'!$O$12:$O$246,$G17,'D5'!$P$12:$P$246,S$8,'D5'!$R$12:$R$246,$C17)</f>
        <v>0</v>
      </c>
      <c r="T17" s="95">
        <f>COUNTIFS('D5'!$C$12:$C$246,$D17,'D5'!$O$12:$O$246,$G17,'D5'!$P$12:$P$246,T$8,'D5'!$R$12:$R$246,$C17)</f>
        <v>0</v>
      </c>
      <c r="U17" s="95">
        <f>COUNTIFS('D5'!$C$12:$C$246,$D17,'D5'!$O$12:$O$246,$G17,'D5'!$P$12:$P$246,U$8,'D5'!$R$12:$R$246,$C17)</f>
        <v>0</v>
      </c>
      <c r="V17" s="95">
        <f>COUNTIFS('D5'!$C$12:$C$246,$D17,'D5'!$O$12:$O$246,$G17,'D5'!$P$12:$P$246,V$8,'D5'!$R$12:$R$246,$C17)</f>
        <v>0</v>
      </c>
      <c r="W17" s="95">
        <f>COUNTIFS('D5'!$C$12:$C$246,$D17,'D5'!$O$12:$O$246,$G17,'D5'!$P$12:$P$246,W$8,'D5'!$R$12:$R$246,$C17)</f>
        <v>0</v>
      </c>
      <c r="X17" s="95">
        <f>COUNTIFS('D5'!$C$12:$C$246,$D17,'D5'!$O$12:$O$246,$G17,'D5'!$P$12:$P$246,X$8,'D5'!$R$12:$R$246,$C17)</f>
        <v>0</v>
      </c>
      <c r="Y17" s="95">
        <f>COUNTIFS('D5'!$C$12:$C$246,$D17,'D5'!$O$12:$O$246,$G17,'D5'!$P$12:$P$246,Y$8,'D5'!$R$12:$R$246,$C17)</f>
        <v>0</v>
      </c>
      <c r="Z17" s="95">
        <f>COUNTIFS('D5'!$C$12:$C$246,$D17,'D5'!$O$12:$O$246,$G17,'D5'!$P$12:$P$246,Z$8,'D5'!$R$12:$R$246,$C17)</f>
        <v>0</v>
      </c>
      <c r="AA17" s="97">
        <f t="shared" si="2"/>
        <v>0</v>
      </c>
      <c r="AB17" s="98">
        <f t="shared" si="3"/>
        <v>0</v>
      </c>
      <c r="AC17" s="98">
        <f t="shared" si="4"/>
        <v>0</v>
      </c>
      <c r="AD17" s="98">
        <f t="shared" si="5"/>
        <v>0</v>
      </c>
      <c r="AE17" s="98">
        <f t="shared" si="6"/>
        <v>0</v>
      </c>
      <c r="AF17" s="98">
        <f t="shared" si="7"/>
        <v>0</v>
      </c>
      <c r="AG17" s="98">
        <f t="shared" si="8"/>
        <v>0</v>
      </c>
      <c r="AH17" s="98">
        <f t="shared" si="9"/>
        <v>0</v>
      </c>
      <c r="AI17" s="98">
        <f t="shared" si="10"/>
        <v>0</v>
      </c>
      <c r="AJ17" s="98">
        <f t="shared" si="11"/>
        <v>0</v>
      </c>
      <c r="AK17" s="99">
        <f t="shared" si="12"/>
        <v>0</v>
      </c>
    </row>
    <row r="18" spans="1:37" x14ac:dyDescent="0.25">
      <c r="A18" s="43" t="s">
        <v>102</v>
      </c>
      <c r="B18" s="43" t="s">
        <v>101</v>
      </c>
      <c r="C18" s="84" t="s">
        <v>138</v>
      </c>
      <c r="D18" s="137" t="str">
        <f t="shared" si="13"/>
        <v>KELM</v>
      </c>
      <c r="E18" s="137" t="s">
        <v>229</v>
      </c>
      <c r="F18" s="89" t="s">
        <v>132</v>
      </c>
      <c r="G18" s="89" t="s">
        <v>66</v>
      </c>
      <c r="H18" s="89"/>
      <c r="I18" s="89"/>
      <c r="J18" s="89"/>
      <c r="K18" s="89"/>
      <c r="L18" s="89"/>
      <c r="M18" s="89"/>
      <c r="N18" s="89"/>
      <c r="O18" s="89"/>
      <c r="P18" s="89"/>
      <c r="Q18" s="90">
        <v>1</v>
      </c>
      <c r="R18" s="89">
        <f>COUNTIFS('D5'!$C$12:$C$246,$D18,'D5'!$O$12:$O$246,$G18,'D5'!$P$12:$P$246,R$8,'D5'!$R$12:$R$246,$C18,'D5'!$S$12:$S$246,$A18,'D5'!$T$12:$T$246,$B18)</f>
        <v>0</v>
      </c>
      <c r="S18" s="89">
        <f>COUNTIFS('D5'!$C$12:$C$246,$D18,'D5'!$O$12:$O$246,$G18,'D5'!$P$12:$P$246,S$8,'D5'!$R$12:$R$246,$C18,'D5'!$S$12:$S$246,$A18,'D5'!$T$12:$T$246,$B18)</f>
        <v>0</v>
      </c>
      <c r="T18" s="89">
        <f>COUNTIFS('D5'!$C$12:$C$246,$D18,'D5'!$O$12:$O$246,$G18,'D5'!$P$12:$P$246,T$8,'D5'!$R$12:$R$246,$C18,'D5'!$S$12:$S$246,$A18,'D5'!$T$12:$T$246,$B18)</f>
        <v>0</v>
      </c>
      <c r="U18" s="89">
        <f>COUNTIFS('D5'!$C$12:$C$246,$D18,'D5'!$O$12:$O$246,$G18,'D5'!$P$12:$P$246,U$8,'D5'!$R$12:$R$246,$C18,'D5'!$S$12:$S$246,$A18,'D5'!$T$12:$T$246,$B18)</f>
        <v>0</v>
      </c>
      <c r="V18" s="89">
        <f>COUNTIFS('D5'!$C$12:$C$246,$D18,'D5'!$O$12:$O$246,$G18,'D5'!$P$12:$P$246,V$8,'D5'!$R$12:$R$246,$C18,'D5'!$S$12:$S$246,$A18,'D5'!$T$12:$T$246,$B18)</f>
        <v>0</v>
      </c>
      <c r="W18" s="89">
        <f>COUNTIFS('D5'!$C$12:$C$246,$D18,'D5'!$O$12:$O$246,$G18,'D5'!$P$12:$P$246,W$8,'D5'!$R$12:$R$246,$C18,'D5'!$S$12:$S$246,$A18,'D5'!$T$12:$T$246,$B18)</f>
        <v>0</v>
      </c>
      <c r="X18" s="89">
        <f>COUNTIFS('D5'!$C$12:$C$246,$D18,'D5'!$O$12:$O$246,$G18,'D5'!$P$12:$P$246,X$8,'D5'!$R$12:$R$246,$C18,'D5'!$S$12:$S$246,$A18,'D5'!$T$12:$T$246,$B18)</f>
        <v>2</v>
      </c>
      <c r="Y18" s="89">
        <f>COUNTIFS('D5'!$C$12:$C$246,$D18,'D5'!$O$12:$O$246,$G18,'D5'!$P$12:$P$246,Y$8,'D5'!$R$12:$R$246,$C18,'D5'!$S$12:$S$246,$A18,'D5'!$T$12:$T$246,$B18)</f>
        <v>0</v>
      </c>
      <c r="Z18" s="89">
        <f>COUNTIFS('D5'!$C$12:$C$246,$D18,'D5'!$O$12:$O$246,$G18,'D5'!$P$12:$P$246,Z$8,'D5'!$R$12:$R$246,$C18,'D5'!$S$12:$S$246,$A18,'D5'!$T$12:$T$246,$B18)</f>
        <v>0</v>
      </c>
      <c r="AA18" s="91">
        <f>SUM(R18:Z18)</f>
        <v>2</v>
      </c>
      <c r="AB18" s="92">
        <f t="shared" si="3"/>
        <v>0</v>
      </c>
      <c r="AC18" s="92">
        <f t="shared" si="4"/>
        <v>0</v>
      </c>
      <c r="AD18" s="92">
        <f t="shared" si="5"/>
        <v>0</v>
      </c>
      <c r="AE18" s="92">
        <f t="shared" si="6"/>
        <v>0</v>
      </c>
      <c r="AF18" s="92">
        <f t="shared" si="7"/>
        <v>0</v>
      </c>
      <c r="AG18" s="92">
        <f t="shared" si="8"/>
        <v>0</v>
      </c>
      <c r="AH18" s="92">
        <f t="shared" si="9"/>
        <v>0</v>
      </c>
      <c r="AI18" s="92">
        <f t="shared" si="10"/>
        <v>0</v>
      </c>
      <c r="AJ18" s="92">
        <f t="shared" si="11"/>
        <v>0</v>
      </c>
      <c r="AK18" s="93">
        <f t="shared" si="12"/>
        <v>2</v>
      </c>
    </row>
    <row r="19" spans="1:37" x14ac:dyDescent="0.25">
      <c r="A19" s="43" t="s">
        <v>101</v>
      </c>
      <c r="B19" s="43" t="s">
        <v>101</v>
      </c>
      <c r="C19" s="84" t="s">
        <v>138</v>
      </c>
      <c r="D19" s="28" t="str">
        <f t="shared" si="13"/>
        <v>KELM</v>
      </c>
      <c r="E19" s="28" t="s">
        <v>230</v>
      </c>
      <c r="F19" s="27" t="s">
        <v>137</v>
      </c>
      <c r="G19" s="27" t="s">
        <v>66</v>
      </c>
      <c r="H19" s="27"/>
      <c r="I19" s="27"/>
      <c r="J19" s="27"/>
      <c r="K19" s="27"/>
      <c r="L19" s="27"/>
      <c r="M19" s="27"/>
      <c r="N19" s="27"/>
      <c r="O19" s="27"/>
      <c r="P19" s="27"/>
      <c r="Q19" s="48">
        <v>2</v>
      </c>
      <c r="R19" s="89">
        <f>COUNTIFS('D5'!$C$12:$C$246,$D19,'D5'!$O$12:$O$246,$G19,'D5'!$P$12:$P$246,R$8,'D5'!$R$12:$R$246,$C19,'D5'!$S$12:$S$246,$A19,'D5'!$T$12:$T$246,$B19)</f>
        <v>0</v>
      </c>
      <c r="S19" s="89">
        <f>COUNTIFS('D5'!$C$12:$C$246,$D19,'D5'!$O$12:$O$246,$G19,'D5'!$P$12:$P$246,S$8,'D5'!$R$12:$R$246,$C19,'D5'!$S$12:$S$246,$A19,'D5'!$T$12:$T$246,$B19)</f>
        <v>0</v>
      </c>
      <c r="T19" s="89">
        <f>COUNTIFS('D5'!$C$12:$C$246,$D19,'D5'!$O$12:$O$246,$G19,'D5'!$P$12:$P$246,T$8,'D5'!$R$12:$R$246,$C19,'D5'!$S$12:$S$246,$A19,'D5'!$T$12:$T$246,$B19)</f>
        <v>0</v>
      </c>
      <c r="U19" s="89">
        <f>COUNTIFS('D5'!$C$12:$C$246,$D19,'D5'!$O$12:$O$246,$G19,'D5'!$P$12:$P$246,U$8,'D5'!$R$12:$R$246,$C19,'D5'!$S$12:$S$246,$A19,'D5'!$T$12:$T$246,$B19)</f>
        <v>0</v>
      </c>
      <c r="V19" s="89">
        <f>COUNTIFS('D5'!$C$12:$C$246,$D19,'D5'!$O$12:$O$246,$G19,'D5'!$P$12:$P$246,V$8,'D5'!$R$12:$R$246,$C19,'D5'!$S$12:$S$246,$A19,'D5'!$T$12:$T$246,$B19)</f>
        <v>0</v>
      </c>
      <c r="W19" s="89">
        <f>COUNTIFS('D5'!$C$12:$C$246,$D19,'D5'!$O$12:$O$246,$G19,'D5'!$P$12:$P$246,W$8,'D5'!$R$12:$R$246,$C19,'D5'!$S$12:$S$246,$A19,'D5'!$T$12:$T$246,$B19)</f>
        <v>0</v>
      </c>
      <c r="X19" s="89">
        <f>COUNTIFS('D5'!$C$12:$C$246,$D19,'D5'!$O$12:$O$246,$G19,'D5'!$P$12:$P$246,X$8,'D5'!$R$12:$R$246,$C19,'D5'!$S$12:$S$246,$A19,'D5'!$T$12:$T$246,$B19)</f>
        <v>4</v>
      </c>
      <c r="Y19" s="89">
        <f>COUNTIFS('D5'!$C$12:$C$246,$D19,'D5'!$O$12:$O$246,$G19,'D5'!$P$12:$P$246,Y$8,'D5'!$R$12:$R$246,$C19,'D5'!$S$12:$S$246,$A19,'D5'!$T$12:$T$246,$B19)</f>
        <v>0</v>
      </c>
      <c r="Z19" s="89">
        <f>COUNTIFS('D5'!$C$12:$C$246,$D19,'D5'!$O$12:$O$246,$G19,'D5'!$P$12:$P$246,Z$8,'D5'!$R$12:$R$246,$C19,'D5'!$S$12:$S$246,$A19,'D5'!$T$12:$T$246,$B19)</f>
        <v>0</v>
      </c>
      <c r="AA19" s="86">
        <f>SUM(R19:Z19)</f>
        <v>4</v>
      </c>
      <c r="AB19" s="87">
        <f t="shared" si="3"/>
        <v>0</v>
      </c>
      <c r="AC19" s="87">
        <f t="shared" si="4"/>
        <v>0</v>
      </c>
      <c r="AD19" s="87">
        <f t="shared" si="5"/>
        <v>0</v>
      </c>
      <c r="AE19" s="87">
        <f t="shared" si="6"/>
        <v>0</v>
      </c>
      <c r="AF19" s="87">
        <f t="shared" si="7"/>
        <v>0</v>
      </c>
      <c r="AG19" s="87">
        <f t="shared" si="8"/>
        <v>0</v>
      </c>
      <c r="AH19" s="87">
        <f t="shared" si="9"/>
        <v>0</v>
      </c>
      <c r="AI19" s="87">
        <f t="shared" si="10"/>
        <v>0</v>
      </c>
      <c r="AJ19" s="87">
        <f t="shared" si="11"/>
        <v>0</v>
      </c>
      <c r="AK19" s="88">
        <f t="shared" si="12"/>
        <v>2</v>
      </c>
    </row>
    <row r="20" spans="1:37" x14ac:dyDescent="0.25">
      <c r="A20" s="43" t="s">
        <v>102</v>
      </c>
      <c r="B20" s="43" t="s">
        <v>102</v>
      </c>
      <c r="C20" s="84" t="s">
        <v>138</v>
      </c>
      <c r="D20" s="28" t="str">
        <f t="shared" si="13"/>
        <v>KELM</v>
      </c>
      <c r="E20" s="28" t="s">
        <v>231</v>
      </c>
      <c r="F20" s="27" t="s">
        <v>266</v>
      </c>
      <c r="G20" s="27" t="s">
        <v>66</v>
      </c>
      <c r="H20" s="27"/>
      <c r="I20" s="27"/>
      <c r="J20" s="27"/>
      <c r="K20" s="27"/>
      <c r="L20" s="27"/>
      <c r="M20" s="27"/>
      <c r="N20" s="27"/>
      <c r="O20" s="27"/>
      <c r="P20" s="27"/>
      <c r="Q20" s="48"/>
      <c r="R20" s="89">
        <f>COUNTIFS('D5'!$C$12:$C$246,$D20,'D5'!$O$12:$O$246,$G20,'D5'!$P$12:$P$246,R$8,'D5'!$R$12:$R$246,$C20,'D5'!$S$12:$S$246,$A20,'D5'!$T$12:$T$246,$B20)</f>
        <v>0</v>
      </c>
      <c r="S20" s="89">
        <f>COUNTIFS('D5'!$C$12:$C$246,$D20,'D5'!$O$12:$O$246,$G20,'D5'!$P$12:$P$246,S$8,'D5'!$R$12:$R$246,$C20,'D5'!$S$12:$S$246,$A20,'D5'!$T$12:$T$246,$B20)</f>
        <v>0</v>
      </c>
      <c r="T20" s="89">
        <f>COUNTIFS('D5'!$C$12:$C$246,$D20,'D5'!$O$12:$O$246,$G20,'D5'!$P$12:$P$246,T$8,'D5'!$R$12:$R$246,$C20,'D5'!$S$12:$S$246,$A20,'D5'!$T$12:$T$246,$B20)</f>
        <v>0</v>
      </c>
      <c r="U20" s="89">
        <f>COUNTIFS('D5'!$C$12:$C$246,$D20,'D5'!$O$12:$O$246,$G20,'D5'!$P$12:$P$246,U$8,'D5'!$R$12:$R$246,$C20,'D5'!$S$12:$S$246,$A20,'D5'!$T$12:$T$246,$B20)</f>
        <v>0</v>
      </c>
      <c r="V20" s="89">
        <f>COUNTIFS('D5'!$C$12:$C$246,$D20,'D5'!$O$12:$O$246,$G20,'D5'!$P$12:$P$246,V$8,'D5'!$R$12:$R$246,$C20,'D5'!$S$12:$S$246,$A20,'D5'!$T$12:$T$246,$B20)</f>
        <v>0</v>
      </c>
      <c r="W20" s="89">
        <f>COUNTIFS('D5'!$C$12:$C$246,$D20,'D5'!$O$12:$O$246,$G20,'D5'!$P$12:$P$246,W$8,'D5'!$R$12:$R$246,$C20,'D5'!$S$12:$S$246,$A20,'D5'!$T$12:$T$246,$B20)</f>
        <v>0</v>
      </c>
      <c r="X20" s="89">
        <f>COUNTIFS('D5'!$C$12:$C$246,$D20,'D5'!$O$12:$O$246,$G20,'D5'!$P$12:$P$246,X$8,'D5'!$R$12:$R$246,$C20,'D5'!$S$12:$S$246,$A20,'D5'!$T$12:$T$246,$B20)</f>
        <v>0</v>
      </c>
      <c r="Y20" s="89">
        <f>COUNTIFS('D5'!$C$12:$C$246,$D20,'D5'!$O$12:$O$246,$G20,'D5'!$P$12:$P$246,Y$8,'D5'!$R$12:$R$246,$C20,'D5'!$S$12:$S$246,$A20,'D5'!$T$12:$T$246,$B20)</f>
        <v>0</v>
      </c>
      <c r="Z20" s="89">
        <f>COUNTIFS('D5'!$C$12:$C$246,$D20,'D5'!$O$12:$O$246,$G20,'D5'!$P$12:$P$246,Z$8,'D5'!$R$12:$R$246,$C20,'D5'!$S$12:$S$246,$A20,'D5'!$T$12:$T$246,$B20)</f>
        <v>0</v>
      </c>
      <c r="AA20" s="86">
        <f>SUM(R20:Z20)</f>
        <v>0</v>
      </c>
      <c r="AB20" s="87">
        <f t="shared" si="3"/>
        <v>0</v>
      </c>
      <c r="AC20" s="87">
        <f t="shared" si="4"/>
        <v>0</v>
      </c>
      <c r="AD20" s="87">
        <f t="shared" si="5"/>
        <v>0</v>
      </c>
      <c r="AE20" s="87">
        <f t="shared" si="6"/>
        <v>0</v>
      </c>
      <c r="AF20" s="87">
        <f t="shared" si="7"/>
        <v>0</v>
      </c>
      <c r="AG20" s="87">
        <f t="shared" si="8"/>
        <v>0</v>
      </c>
      <c r="AH20" s="87">
        <f t="shared" si="9"/>
        <v>0</v>
      </c>
      <c r="AI20" s="87">
        <f t="shared" si="10"/>
        <v>0</v>
      </c>
      <c r="AJ20" s="87">
        <f t="shared" si="11"/>
        <v>0</v>
      </c>
      <c r="AK20" s="88">
        <f t="shared" si="12"/>
        <v>0</v>
      </c>
    </row>
    <row r="21" spans="1:37" x14ac:dyDescent="0.25">
      <c r="A21" s="43" t="s">
        <v>101</v>
      </c>
      <c r="B21" s="43" t="s">
        <v>102</v>
      </c>
      <c r="C21" s="84" t="s">
        <v>138</v>
      </c>
      <c r="D21" s="28" t="str">
        <f t="shared" si="13"/>
        <v>KELM</v>
      </c>
      <c r="E21" s="28" t="s">
        <v>232</v>
      </c>
      <c r="F21" s="27" t="s">
        <v>267</v>
      </c>
      <c r="G21" s="27" t="s">
        <v>66</v>
      </c>
      <c r="H21" s="27"/>
      <c r="I21" s="27"/>
      <c r="J21" s="27"/>
      <c r="K21" s="27"/>
      <c r="L21" s="27"/>
      <c r="M21" s="27"/>
      <c r="N21" s="27"/>
      <c r="O21" s="27"/>
      <c r="P21" s="27"/>
      <c r="Q21" s="48">
        <v>1</v>
      </c>
      <c r="R21" s="89">
        <f>COUNTIFS('D5'!$C$12:$C$246,$D21,'D5'!$O$12:$O$246,$G21,'D5'!$P$12:$P$246,R$8,'D5'!$R$12:$R$246,$C21,'D5'!$S$12:$S$246,$A21,'D5'!$T$12:$T$246,$B21)</f>
        <v>0</v>
      </c>
      <c r="S21" s="89">
        <f>COUNTIFS('D5'!$C$12:$C$246,$D21,'D5'!$O$12:$O$246,$G21,'D5'!$P$12:$P$246,S$8,'D5'!$R$12:$R$246,$C21,'D5'!$S$12:$S$246,$A21,'D5'!$T$12:$T$246,$B21)</f>
        <v>0</v>
      </c>
      <c r="T21" s="89">
        <f>COUNTIFS('D5'!$C$12:$C$246,$D21,'D5'!$O$12:$O$246,$G21,'D5'!$P$12:$P$246,T$8,'D5'!$R$12:$R$246,$C21,'D5'!$S$12:$S$246,$A21,'D5'!$T$12:$T$246,$B21)</f>
        <v>0</v>
      </c>
      <c r="U21" s="89">
        <f>COUNTIFS('D5'!$C$12:$C$246,$D21,'D5'!$O$12:$O$246,$G21,'D5'!$P$12:$P$246,U$8,'D5'!$R$12:$R$246,$C21,'D5'!$S$12:$S$246,$A21,'D5'!$T$12:$T$246,$B21)</f>
        <v>0</v>
      </c>
      <c r="V21" s="89">
        <f>COUNTIFS('D5'!$C$12:$C$246,$D21,'D5'!$O$12:$O$246,$G21,'D5'!$P$12:$P$246,V$8,'D5'!$R$12:$R$246,$C21,'D5'!$S$12:$S$246,$A21,'D5'!$T$12:$T$246,$B21)</f>
        <v>0</v>
      </c>
      <c r="W21" s="89">
        <f>COUNTIFS('D5'!$C$12:$C$246,$D21,'D5'!$O$12:$O$246,$G21,'D5'!$P$12:$P$246,W$8,'D5'!$R$12:$R$246,$C21,'D5'!$S$12:$S$246,$A21,'D5'!$T$12:$T$246,$B21)</f>
        <v>0</v>
      </c>
      <c r="X21" s="89">
        <v>1</v>
      </c>
      <c r="Y21" s="89">
        <f>COUNTIFS('D5'!$C$12:$C$246,$D21,'D5'!$O$12:$O$246,$G21,'D5'!$P$12:$P$246,Y$8,'D5'!$R$12:$R$246,$C21,'D5'!$S$12:$S$246,$A21,'D5'!$T$12:$T$246,$B21)</f>
        <v>0</v>
      </c>
      <c r="Z21" s="89">
        <f>COUNTIFS('D5'!$C$12:$C$246,$D21,'D5'!$O$12:$O$246,$G21,'D5'!$P$12:$P$246,Z$8,'D5'!$R$12:$R$246,$C21,'D5'!$S$12:$S$246,$A21,'D5'!$T$12:$T$246,$B21)</f>
        <v>0</v>
      </c>
      <c r="AA21" s="86">
        <f>SUM(R21:Z21)</f>
        <v>1</v>
      </c>
      <c r="AB21" s="87">
        <f t="shared" si="3"/>
        <v>0</v>
      </c>
      <c r="AC21" s="87">
        <f t="shared" si="4"/>
        <v>0</v>
      </c>
      <c r="AD21" s="87">
        <f t="shared" si="5"/>
        <v>0</v>
      </c>
      <c r="AE21" s="87">
        <f t="shared" si="6"/>
        <v>0</v>
      </c>
      <c r="AF21" s="87">
        <f t="shared" si="7"/>
        <v>0</v>
      </c>
      <c r="AG21" s="87">
        <f t="shared" si="8"/>
        <v>0</v>
      </c>
      <c r="AH21" s="87">
        <f t="shared" si="9"/>
        <v>0</v>
      </c>
      <c r="AI21" s="87">
        <f t="shared" si="10"/>
        <v>0</v>
      </c>
      <c r="AJ21" s="87">
        <f t="shared" si="11"/>
        <v>0</v>
      </c>
      <c r="AK21" s="88">
        <f t="shared" si="12"/>
        <v>1</v>
      </c>
    </row>
    <row r="22" spans="1:37" x14ac:dyDescent="0.25">
      <c r="A22" s="66" t="s">
        <v>139</v>
      </c>
      <c r="B22" s="66" t="s">
        <v>140</v>
      </c>
      <c r="C22" s="43"/>
      <c r="H22" s="43"/>
      <c r="I22" s="43"/>
      <c r="J22" s="43"/>
      <c r="K22" s="43"/>
      <c r="L22" s="43"/>
      <c r="M22" s="43"/>
      <c r="N22" s="43"/>
      <c r="O22" s="43"/>
      <c r="P22" s="85">
        <f>SUM(Q18:Q21)</f>
        <v>4</v>
      </c>
      <c r="Q22" s="43"/>
      <c r="AA22" s="139">
        <f>SUM(AA18:AA21)</f>
        <v>7</v>
      </c>
    </row>
    <row r="23" spans="1:37" x14ac:dyDescent="0.25">
      <c r="E23" s="44"/>
      <c r="H23" s="43"/>
      <c r="I23" s="43"/>
      <c r="J23" s="43"/>
      <c r="K23" s="43"/>
      <c r="L23" s="43"/>
      <c r="M23" s="43"/>
      <c r="N23" s="43"/>
      <c r="O23" s="43"/>
      <c r="P23" s="45" t="str">
        <f>IF(Q16=P22,"OK","Klaida. Nesutampa fiz.asmenų projektų skaičius")</f>
        <v>OK</v>
      </c>
      <c r="Q23" s="43"/>
    </row>
    <row r="24" spans="1:37" x14ac:dyDescent="0.25">
      <c r="E24" s="44"/>
    </row>
  </sheetData>
  <mergeCells count="10">
    <mergeCell ref="D7:D8"/>
    <mergeCell ref="E7:E8"/>
    <mergeCell ref="F7:F8"/>
    <mergeCell ref="AB7:AJ7"/>
    <mergeCell ref="AK7:AK8"/>
    <mergeCell ref="G7:G8"/>
    <mergeCell ref="R7:Z7"/>
    <mergeCell ref="Q7:Q8"/>
    <mergeCell ref="H7:P7"/>
    <mergeCell ref="AA7:AA8"/>
  </mergeCells>
  <dataValidations count="1">
    <dataValidation type="decimal" allowBlank="1" showInputMessage="1" showErrorMessage="1" error="Sveikas skaičius nuo 0 iki 100. Bet tarpų." prompt="Skaičius nuo 0 iki 100. Be tarpų." sqref="H10:Q21" xr:uid="{00000000-0002-0000-0D00-000000000000}">
      <formula1>0</formula1>
      <formula2>100</formula2>
    </dataValidation>
  </dataValidations>
  <pageMargins left="0.7" right="0.7" top="0.75" bottom="0.75" header="0.3" footer="0.3"/>
  <pageSetup paperSize="9" scale="98" orientation="landscape" r:id="rId1"/>
  <colBreaks count="3" manualBreakCount="3">
    <brk id="6" max="23" man="1"/>
    <brk id="17" max="23" man="1"/>
    <brk id="27" max="2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H24"/>
  <sheetViews>
    <sheetView topLeftCell="M1" zoomScaleNormal="100" zoomScaleSheetLayoutView="136" workbookViewId="0">
      <selection activeCell="X8" sqref="X8"/>
    </sheetView>
  </sheetViews>
  <sheetFormatPr defaultColWidth="8.7109375" defaultRowHeight="12" x14ac:dyDescent="0.25"/>
  <cols>
    <col min="1" max="2" width="12.5703125" style="9" customWidth="1"/>
    <col min="3" max="3" width="15.5703125" style="8" customWidth="1"/>
    <col min="4" max="5" width="8.5703125" style="21" customWidth="1"/>
    <col min="6" max="6" width="100.5703125" style="10" customWidth="1"/>
    <col min="7" max="7" width="10.85546875" style="10" customWidth="1"/>
    <col min="8" max="15" width="10.7109375" style="10" customWidth="1"/>
    <col min="16" max="16" width="10.7109375" style="66" customWidth="1"/>
    <col min="17" max="24" width="10.7109375" style="10" customWidth="1"/>
    <col min="25" max="25" width="10.7109375" style="20" customWidth="1"/>
    <col min="26" max="33" width="12.5703125" style="10" customWidth="1"/>
    <col min="34" max="34" width="12.5703125" style="20" customWidth="1"/>
    <col min="35" max="16384" width="8.7109375" style="10"/>
  </cols>
  <sheetData>
    <row r="1" spans="1:34" s="7" customFormat="1" ht="20.25" x14ac:dyDescent="0.25">
      <c r="C1" s="145" t="s">
        <v>296</v>
      </c>
      <c r="D1" s="134" t="s">
        <v>153</v>
      </c>
      <c r="E1" s="63"/>
      <c r="P1" s="62"/>
      <c r="Y1" s="19"/>
      <c r="AH1" s="19"/>
    </row>
    <row r="2" spans="1:34" s="9" customFormat="1" x14ac:dyDescent="0.25">
      <c r="C2" s="8"/>
      <c r="D2" s="131"/>
      <c r="E2" s="20"/>
      <c r="P2" s="66"/>
      <c r="Y2" s="20"/>
      <c r="AH2" s="20"/>
    </row>
    <row r="3" spans="1:34" s="9" customFormat="1" x14ac:dyDescent="0.25">
      <c r="C3" s="8" t="s">
        <v>5</v>
      </c>
      <c r="D3" s="133" t="s">
        <v>156</v>
      </c>
      <c r="E3" s="68"/>
      <c r="P3" s="66"/>
      <c r="Y3" s="20"/>
      <c r="AH3" s="20"/>
    </row>
    <row r="4" spans="1:34" x14ac:dyDescent="0.25">
      <c r="C4" s="8" t="s">
        <v>6</v>
      </c>
      <c r="D4" s="133" t="s">
        <v>68</v>
      </c>
    </row>
    <row r="6" spans="1:34" ht="48" x14ac:dyDescent="0.25">
      <c r="F6" s="69"/>
      <c r="H6" s="46" t="s">
        <v>133</v>
      </c>
      <c r="I6" s="46" t="s">
        <v>133</v>
      </c>
      <c r="J6" s="46" t="s">
        <v>133</v>
      </c>
      <c r="K6" s="46" t="s">
        <v>133</v>
      </c>
      <c r="L6" s="46" t="s">
        <v>133</v>
      </c>
      <c r="M6" s="46" t="s">
        <v>133</v>
      </c>
      <c r="N6" s="46" t="s">
        <v>133</v>
      </c>
      <c r="O6" s="46" t="s">
        <v>133</v>
      </c>
      <c r="P6" s="37" t="s">
        <v>133</v>
      </c>
      <c r="Q6" s="11" t="s">
        <v>233</v>
      </c>
      <c r="R6" s="11" t="s">
        <v>233</v>
      </c>
      <c r="S6" s="11" t="s">
        <v>233</v>
      </c>
      <c r="T6" s="11" t="s">
        <v>233</v>
      </c>
      <c r="U6" s="11" t="s">
        <v>233</v>
      </c>
      <c r="V6" s="11" t="s">
        <v>233</v>
      </c>
      <c r="W6" s="11" t="s">
        <v>233</v>
      </c>
      <c r="X6" s="11" t="s">
        <v>233</v>
      </c>
      <c r="Y6" s="11" t="s">
        <v>233</v>
      </c>
      <c r="Z6" s="35" t="s">
        <v>234</v>
      </c>
      <c r="AA6" s="35" t="s">
        <v>234</v>
      </c>
      <c r="AB6" s="35" t="s">
        <v>234</v>
      </c>
      <c r="AC6" s="35" t="s">
        <v>234</v>
      </c>
      <c r="AD6" s="35" t="s">
        <v>234</v>
      </c>
      <c r="AE6" s="35" t="s">
        <v>234</v>
      </c>
      <c r="AF6" s="35" t="s">
        <v>234</v>
      </c>
      <c r="AG6" s="35" t="s">
        <v>234</v>
      </c>
      <c r="AH6" s="35" t="s">
        <v>234</v>
      </c>
    </row>
    <row r="7" spans="1:34" s="12" customFormat="1" ht="15.75" x14ac:dyDescent="0.25">
      <c r="C7" s="82"/>
      <c r="D7" s="242" t="s">
        <v>7</v>
      </c>
      <c r="E7" s="244" t="s">
        <v>42</v>
      </c>
      <c r="F7" s="242" t="s">
        <v>129</v>
      </c>
      <c r="G7" s="242" t="s">
        <v>39</v>
      </c>
      <c r="H7" s="252" t="s">
        <v>82</v>
      </c>
      <c r="I7" s="252"/>
      <c r="J7" s="252"/>
      <c r="K7" s="252"/>
      <c r="L7" s="252"/>
      <c r="M7" s="252"/>
      <c r="N7" s="252"/>
      <c r="O7" s="252"/>
      <c r="P7" s="250" t="s">
        <v>136</v>
      </c>
      <c r="Q7" s="253" t="s">
        <v>82</v>
      </c>
      <c r="R7" s="254"/>
      <c r="S7" s="254"/>
      <c r="T7" s="254"/>
      <c r="U7" s="254"/>
      <c r="V7" s="254"/>
      <c r="W7" s="254"/>
      <c r="X7" s="255"/>
      <c r="Y7" s="242" t="s">
        <v>136</v>
      </c>
      <c r="Z7" s="256" t="s">
        <v>82</v>
      </c>
      <c r="AA7" s="257"/>
      <c r="AB7" s="257"/>
      <c r="AC7" s="257"/>
      <c r="AD7" s="257"/>
      <c r="AE7" s="257"/>
      <c r="AF7" s="257"/>
      <c r="AG7" s="258"/>
      <c r="AH7" s="247" t="s">
        <v>155</v>
      </c>
    </row>
    <row r="8" spans="1:34" s="12" customFormat="1" x14ac:dyDescent="0.25">
      <c r="C8" s="82"/>
      <c r="D8" s="243"/>
      <c r="E8" s="245"/>
      <c r="F8" s="243"/>
      <c r="G8" s="243"/>
      <c r="H8" s="46" t="s">
        <v>84</v>
      </c>
      <c r="I8" s="46" t="s">
        <v>85</v>
      </c>
      <c r="J8" s="46" t="s">
        <v>86</v>
      </c>
      <c r="K8" s="46" t="s">
        <v>87</v>
      </c>
      <c r="L8" s="46" t="s">
        <v>88</v>
      </c>
      <c r="M8" s="46" t="s">
        <v>89</v>
      </c>
      <c r="N8" s="46" t="s">
        <v>90</v>
      </c>
      <c r="O8" s="46" t="s">
        <v>91</v>
      </c>
      <c r="P8" s="251"/>
      <c r="Q8" s="11" t="s">
        <v>69</v>
      </c>
      <c r="R8" s="11" t="s">
        <v>70</v>
      </c>
      <c r="S8" s="11" t="s">
        <v>71</v>
      </c>
      <c r="T8" s="11" t="s">
        <v>72</v>
      </c>
      <c r="U8" s="11" t="s">
        <v>73</v>
      </c>
      <c r="V8" s="11" t="s">
        <v>74</v>
      </c>
      <c r="W8" s="11" t="s">
        <v>75</v>
      </c>
      <c r="X8" s="11" t="s">
        <v>76</v>
      </c>
      <c r="Y8" s="243"/>
      <c r="Z8" s="35" t="s">
        <v>69</v>
      </c>
      <c r="AA8" s="35" t="s">
        <v>70</v>
      </c>
      <c r="AB8" s="35" t="s">
        <v>71</v>
      </c>
      <c r="AC8" s="35" t="s">
        <v>72</v>
      </c>
      <c r="AD8" s="35" t="s">
        <v>73</v>
      </c>
      <c r="AE8" s="35" t="s">
        <v>74</v>
      </c>
      <c r="AF8" s="35" t="s">
        <v>75</v>
      </c>
      <c r="AG8" s="35" t="s">
        <v>76</v>
      </c>
      <c r="AH8" s="248"/>
    </row>
    <row r="9" spans="1:34" s="72" customFormat="1" ht="48" x14ac:dyDescent="0.25">
      <c r="A9" s="71"/>
      <c r="B9" s="71"/>
      <c r="C9" s="70"/>
      <c r="D9" s="16" t="s">
        <v>158</v>
      </c>
      <c r="E9" s="16"/>
      <c r="F9" s="78"/>
      <c r="G9" s="16"/>
      <c r="H9" s="60" t="s">
        <v>135</v>
      </c>
      <c r="I9" s="60" t="s">
        <v>135</v>
      </c>
      <c r="J9" s="60" t="s">
        <v>135</v>
      </c>
      <c r="K9" s="60" t="s">
        <v>135</v>
      </c>
      <c r="L9" s="60" t="s">
        <v>135</v>
      </c>
      <c r="M9" s="60" t="s">
        <v>135</v>
      </c>
      <c r="N9" s="60" t="s">
        <v>135</v>
      </c>
      <c r="O9" s="60" t="s">
        <v>135</v>
      </c>
      <c r="P9" s="60" t="s">
        <v>135</v>
      </c>
      <c r="Q9" s="16" t="s">
        <v>167</v>
      </c>
      <c r="R9" s="16" t="s">
        <v>167</v>
      </c>
      <c r="S9" s="16" t="s">
        <v>167</v>
      </c>
      <c r="T9" s="16" t="s">
        <v>167</v>
      </c>
      <c r="U9" s="16" t="s">
        <v>167</v>
      </c>
      <c r="V9" s="16" t="s">
        <v>167</v>
      </c>
      <c r="W9" s="16" t="s">
        <v>167</v>
      </c>
      <c r="X9" s="16" t="s">
        <v>167</v>
      </c>
      <c r="Y9" s="16" t="s">
        <v>146</v>
      </c>
      <c r="Z9" s="16" t="s">
        <v>146</v>
      </c>
      <c r="AA9" s="16" t="s">
        <v>146</v>
      </c>
      <c r="AB9" s="16" t="s">
        <v>146</v>
      </c>
      <c r="AC9" s="16" t="s">
        <v>146</v>
      </c>
      <c r="AD9" s="16" t="s">
        <v>146</v>
      </c>
      <c r="AE9" s="16" t="s">
        <v>146</v>
      </c>
      <c r="AF9" s="16" t="s">
        <v>146</v>
      </c>
      <c r="AG9" s="16" t="s">
        <v>146</v>
      </c>
      <c r="AH9" s="16" t="s">
        <v>146</v>
      </c>
    </row>
    <row r="10" spans="1:34" x14ac:dyDescent="0.25">
      <c r="A10" s="10"/>
      <c r="B10" s="10"/>
      <c r="C10" s="83"/>
      <c r="D10" s="28" t="str">
        <f>'VPS1'!B9</f>
        <v>KELM</v>
      </c>
      <c r="E10" s="28">
        <v>1</v>
      </c>
      <c r="F10" s="45" t="s">
        <v>130</v>
      </c>
      <c r="G10" s="27" t="s">
        <v>117</v>
      </c>
      <c r="H10" s="41"/>
      <c r="I10" s="41"/>
      <c r="J10" s="41"/>
      <c r="K10" s="41"/>
      <c r="L10" s="41"/>
      <c r="M10" s="41"/>
      <c r="N10" s="41"/>
      <c r="O10" s="41"/>
      <c r="P10" s="47">
        <f>SUM(H10:O10)</f>
        <v>0</v>
      </c>
      <c r="Q10" s="27">
        <f>SUMIFS('D5'!$AC$12:$AC$246,'D5'!$AK$12:$AK$246,"taip",'D5'!$C$12:$C$246,$D10,'D5'!$O$12:$O$246,$G10,'D5'!$P$12:$P$246,Q$8)</f>
        <v>0</v>
      </c>
      <c r="R10" s="27">
        <f>SUMIFS('D5'!$AC$12:$AC$246,'D5'!$AK$12:$AK$246,"taip",'D5'!$C$12:$C$246,$D10,'D5'!$O$12:$O$246,$G10,'D5'!$P$12:$P$246,R$8)</f>
        <v>0</v>
      </c>
      <c r="S10" s="27">
        <f>SUMIFS('D5'!$AC$12:$AC$246,'D5'!$AK$12:$AK$246,"taip",'D5'!$C$12:$C$246,$D10,'D5'!$O$12:$O$246,$G10,'D5'!$P$12:$P$246,S$8)</f>
        <v>0</v>
      </c>
      <c r="T10" s="27">
        <f>SUMIFS('D5'!$AC$12:$AC$246,'D5'!$AK$12:$AK$246,"taip",'D5'!$C$12:$C$246,$D10,'D5'!$O$12:$O$246,$G10,'D5'!$P$12:$P$246,T$8)</f>
        <v>0</v>
      </c>
      <c r="U10" s="27">
        <f>SUMIFS('D5'!$AC$12:$AC$246,'D5'!$AK$12:$AK$246,"taip",'D5'!$C$12:$C$246,$D10,'D5'!$O$12:$O$246,$G10,'D5'!$P$12:$P$246,U$8)</f>
        <v>0</v>
      </c>
      <c r="V10" s="27">
        <f>SUMIFS('D5'!$AC$12:$AC$246,'D5'!$AK$12:$AK$246,"taip",'D5'!$C$12:$C$246,$D10,'D5'!$O$12:$O$246,$G10,'D5'!$P$12:$P$246,V$8)</f>
        <v>0</v>
      </c>
      <c r="W10" s="27">
        <f>SUMIFS('D5'!$AC$12:$AC$246,'D5'!$AK$12:$AK$246,"taip",'D5'!$C$12:$C$246,$D10,'D5'!$O$12:$O$246,$G10,'D5'!$P$12:$P$246,W$8)</f>
        <v>0</v>
      </c>
      <c r="X10" s="27">
        <f>SUMIFS('D5'!$AC$12:$AC$246,'D5'!$AK$12:$AK$246,"taip",'D5'!$C$12:$C$246,$D10,'D5'!$O$12:$O$246,$G10,'D5'!$P$12:$P$246,X$8)</f>
        <v>0</v>
      </c>
      <c r="Y10" s="86">
        <f t="shared" ref="Y10:Y21" si="0">SUM(Q10:X10)</f>
        <v>0</v>
      </c>
      <c r="Z10" s="87">
        <f t="shared" ref="Z10:Z21" si="1">IF(H10&gt;0,Q10/H10,0)</f>
        <v>0</v>
      </c>
      <c r="AA10" s="87">
        <f t="shared" ref="AA10:AA21" si="2">IF(I10&gt;0,R10/I10,0)</f>
        <v>0</v>
      </c>
      <c r="AB10" s="87">
        <f t="shared" ref="AB10:AB21" si="3">IF(J10&gt;0,S10/J10,0)</f>
        <v>0</v>
      </c>
      <c r="AC10" s="87">
        <f t="shared" ref="AC10:AC21" si="4">IF(K10&gt;0,T10/K10,0)</f>
        <v>0</v>
      </c>
      <c r="AD10" s="87">
        <f t="shared" ref="AD10:AD21" si="5">IF(L10&gt;0,U10/L10,0)</f>
        <v>0</v>
      </c>
      <c r="AE10" s="87">
        <f t="shared" ref="AE10:AE21" si="6">IF(M10&gt;0,V10/M10,0)</f>
        <v>0</v>
      </c>
      <c r="AF10" s="87">
        <f t="shared" ref="AF10:AF21" si="7">IF(N10&gt;0,W10/N10,0)</f>
        <v>0</v>
      </c>
      <c r="AG10" s="87">
        <f t="shared" ref="AG10:AG21" si="8">IF(O10&gt;0,X10/O10,0)</f>
        <v>0</v>
      </c>
      <c r="AH10" s="88">
        <f t="shared" ref="AH10:AH21" si="9">IF(P10&gt;0,Y10/P10,0)</f>
        <v>0</v>
      </c>
    </row>
    <row r="11" spans="1:34" s="100" customFormat="1" ht="12.75" thickBot="1" x14ac:dyDescent="0.3">
      <c r="A11" s="94"/>
      <c r="B11" s="94"/>
      <c r="C11" s="102"/>
      <c r="D11" s="136" t="str">
        <f>$D$10</f>
        <v>KELM</v>
      </c>
      <c r="E11" s="136">
        <v>2</v>
      </c>
      <c r="F11" s="103" t="s">
        <v>131</v>
      </c>
      <c r="G11" s="95" t="s">
        <v>117</v>
      </c>
      <c r="H11" s="156"/>
      <c r="I11" s="156"/>
      <c r="J11" s="156"/>
      <c r="K11" s="156"/>
      <c r="L11" s="156"/>
      <c r="M11" s="156"/>
      <c r="N11" s="156"/>
      <c r="O11" s="156"/>
      <c r="P11" s="96">
        <f>SUM(H11:O11)</f>
        <v>0</v>
      </c>
      <c r="Q11" s="95">
        <f>SUMIFS('D5'!$AD$12:$AD$246,'D5'!$AK$12:$AK$246,"taip",'D5'!$C$12:$C$246,$D11,'D5'!$O$12:$O$246,$G11,'D5'!$P$12:$P$246,Q$8)</f>
        <v>0</v>
      </c>
      <c r="R11" s="95">
        <f>SUMIFS('D5'!$AD$12:$AD$246,'D5'!$AK$12:$AK$246,"taip",'D5'!$C$12:$C$246,$D11,'D5'!$O$12:$O$246,$G11,'D5'!$P$12:$P$246,R$8)</f>
        <v>0</v>
      </c>
      <c r="S11" s="95">
        <f>SUMIFS('D5'!$AD$12:$AD$246,'D5'!$AK$12:$AK$246,"taip",'D5'!$C$12:$C$246,$D11,'D5'!$O$12:$O$246,$G11,'D5'!$P$12:$P$246,S$8)</f>
        <v>0</v>
      </c>
      <c r="T11" s="95">
        <f>SUMIFS('D5'!$AD$12:$AD$246,'D5'!$AK$12:$AK$246,"taip",'D5'!$C$12:$C$246,$D11,'D5'!$O$12:$O$246,$G11,'D5'!$P$12:$P$246,T$8)</f>
        <v>0</v>
      </c>
      <c r="U11" s="95">
        <f>SUMIFS('D5'!$AD$12:$AD$246,'D5'!$AK$12:$AK$246,"taip",'D5'!$C$12:$C$246,$D11,'D5'!$O$12:$O$246,$G11,'D5'!$P$12:$P$246,U$8)</f>
        <v>0</v>
      </c>
      <c r="V11" s="95">
        <f>SUMIFS('D5'!$AD$12:$AD$246,'D5'!$AK$12:$AK$246,"taip",'D5'!$C$12:$C$246,$D11,'D5'!$O$12:$O$246,$G11,'D5'!$P$12:$P$246,V$8)</f>
        <v>0</v>
      </c>
      <c r="W11" s="95">
        <f>SUMIFS('D5'!$AD$12:$AD$246,'D5'!$AK$12:$AK$246,"taip",'D5'!$C$12:$C$246,$D11,'D5'!$O$12:$O$246,$G11,'D5'!$P$12:$P$246,W$8)</f>
        <v>0</v>
      </c>
      <c r="X11" s="95">
        <f>SUMIFS('D5'!$AD$12:$AD$246,'D5'!$AK$12:$AK$246,"taip",'D5'!$C$12:$C$246,$D11,'D5'!$O$12:$O$246,$G11,'D5'!$P$12:$P$246,X$8)</f>
        <v>0</v>
      </c>
      <c r="Y11" s="97">
        <f t="shared" si="0"/>
        <v>0</v>
      </c>
      <c r="Z11" s="98">
        <f t="shared" si="1"/>
        <v>0</v>
      </c>
      <c r="AA11" s="98">
        <f t="shared" si="2"/>
        <v>0</v>
      </c>
      <c r="AB11" s="98">
        <f t="shared" si="3"/>
        <v>0</v>
      </c>
      <c r="AC11" s="98">
        <f t="shared" si="4"/>
        <v>0</v>
      </c>
      <c r="AD11" s="98">
        <f t="shared" si="5"/>
        <v>0</v>
      </c>
      <c r="AE11" s="98">
        <f t="shared" si="6"/>
        <v>0</v>
      </c>
      <c r="AF11" s="98">
        <f t="shared" si="7"/>
        <v>0</v>
      </c>
      <c r="AG11" s="98">
        <f t="shared" si="8"/>
        <v>0</v>
      </c>
      <c r="AH11" s="99">
        <f t="shared" si="9"/>
        <v>0</v>
      </c>
    </row>
    <row r="12" spans="1:34" s="9" customFormat="1" x14ac:dyDescent="0.25">
      <c r="C12" s="8"/>
      <c r="D12" s="137" t="str">
        <f t="shared" ref="D12:D21" si="10">$D$10</f>
        <v>KELM</v>
      </c>
      <c r="E12" s="137">
        <v>3</v>
      </c>
      <c r="F12" s="104" t="s">
        <v>124</v>
      </c>
      <c r="G12" s="89" t="s">
        <v>117</v>
      </c>
      <c r="H12" s="105">
        <f>SUM(H13:H17)</f>
        <v>0</v>
      </c>
      <c r="I12" s="105">
        <f t="shared" ref="I12:Q12" si="11">SUM(I13:I17)</f>
        <v>0</v>
      </c>
      <c r="J12" s="105">
        <f t="shared" si="11"/>
        <v>0</v>
      </c>
      <c r="K12" s="105">
        <f t="shared" si="11"/>
        <v>0</v>
      </c>
      <c r="L12" s="105">
        <f t="shared" si="11"/>
        <v>0</v>
      </c>
      <c r="M12" s="105">
        <f t="shared" si="11"/>
        <v>0</v>
      </c>
      <c r="N12" s="105">
        <f t="shared" si="11"/>
        <v>0</v>
      </c>
      <c r="O12" s="105">
        <f t="shared" si="11"/>
        <v>0</v>
      </c>
      <c r="P12" s="101">
        <f t="shared" si="11"/>
        <v>0</v>
      </c>
      <c r="Q12" s="101">
        <f t="shared" si="11"/>
        <v>0</v>
      </c>
      <c r="R12" s="101">
        <f t="shared" ref="R12:X12" si="12">SUM(R13:R17)</f>
        <v>0</v>
      </c>
      <c r="S12" s="101">
        <f t="shared" si="12"/>
        <v>0</v>
      </c>
      <c r="T12" s="101">
        <f t="shared" si="12"/>
        <v>0</v>
      </c>
      <c r="U12" s="101">
        <f t="shared" si="12"/>
        <v>0</v>
      </c>
      <c r="V12" s="101">
        <f t="shared" si="12"/>
        <v>0</v>
      </c>
      <c r="W12" s="101">
        <f t="shared" si="12"/>
        <v>0</v>
      </c>
      <c r="X12" s="101">
        <f t="shared" si="12"/>
        <v>0</v>
      </c>
      <c r="Y12" s="91">
        <f t="shared" si="0"/>
        <v>0</v>
      </c>
      <c r="Z12" s="92">
        <f t="shared" si="1"/>
        <v>0</v>
      </c>
      <c r="AA12" s="92">
        <f t="shared" si="2"/>
        <v>0</v>
      </c>
      <c r="AB12" s="92">
        <f t="shared" si="3"/>
        <v>0</v>
      </c>
      <c r="AC12" s="92">
        <f t="shared" si="4"/>
        <v>0</v>
      </c>
      <c r="AD12" s="92">
        <f t="shared" si="5"/>
        <v>0</v>
      </c>
      <c r="AE12" s="92">
        <f t="shared" si="6"/>
        <v>0</v>
      </c>
      <c r="AF12" s="92">
        <f t="shared" si="7"/>
        <v>0</v>
      </c>
      <c r="AG12" s="92">
        <f t="shared" si="8"/>
        <v>0</v>
      </c>
      <c r="AH12" s="93">
        <f t="shared" si="9"/>
        <v>0</v>
      </c>
    </row>
    <row r="13" spans="1:34" x14ac:dyDescent="0.25">
      <c r="C13" s="84" t="s">
        <v>67</v>
      </c>
      <c r="D13" s="28" t="str">
        <f t="shared" si="10"/>
        <v>KELM</v>
      </c>
      <c r="E13" s="28" t="s">
        <v>223</v>
      </c>
      <c r="F13" s="27" t="s">
        <v>125</v>
      </c>
      <c r="G13" s="27" t="s">
        <v>117</v>
      </c>
      <c r="H13" s="41"/>
      <c r="I13" s="41"/>
      <c r="J13" s="41"/>
      <c r="K13" s="41"/>
      <c r="L13" s="41"/>
      <c r="M13" s="41"/>
      <c r="N13" s="41"/>
      <c r="O13" s="41"/>
      <c r="P13" s="47">
        <f>SUM(H13:O13)</f>
        <v>0</v>
      </c>
      <c r="Q13" s="27">
        <f>COUNTIFS('D5'!$C$12:$C$246,$D13,'D5'!$O$12:$O$246,$G13,'D5'!$P$12:$P$246,Q$8,'D5'!$R$12:$R$246,$C13)</f>
        <v>0</v>
      </c>
      <c r="R13" s="27">
        <f>COUNTIFS('D5'!$C$12:$C$246,$D13,'D5'!$O$12:$O$246,$G13,'D5'!$P$12:$P$246,R$8,'D5'!$R$12:$R$246,$C13)</f>
        <v>0</v>
      </c>
      <c r="S13" s="27">
        <f>COUNTIFS('D5'!$C$12:$C$246,$D13,'D5'!$O$12:$O$246,$G13,'D5'!$P$12:$P$246,S$8,'D5'!$R$12:$R$246,$C13)</f>
        <v>0</v>
      </c>
      <c r="T13" s="27">
        <f>COUNTIFS('D5'!$C$12:$C$246,$D13,'D5'!$O$12:$O$246,$G13,'D5'!$P$12:$P$246,T$8,'D5'!$R$12:$R$246,$C13)</f>
        <v>0</v>
      </c>
      <c r="U13" s="27">
        <f>COUNTIFS('D5'!$C$12:$C$246,$D13,'D5'!$O$12:$O$246,$G13,'D5'!$P$12:$P$246,U$8,'D5'!$R$12:$R$246,$C13)</f>
        <v>0</v>
      </c>
      <c r="V13" s="27">
        <f>COUNTIFS('D5'!$C$12:$C$246,$D13,'D5'!$O$12:$O$246,$G13,'D5'!$P$12:$P$246,V$8,'D5'!$R$12:$R$246,$C13)</f>
        <v>0</v>
      </c>
      <c r="W13" s="27">
        <f>COUNTIFS('D5'!$C$12:$C$246,$D13,'D5'!$O$12:$O$246,$G13,'D5'!$P$12:$P$246,W$8,'D5'!$R$12:$R$246,$C13)</f>
        <v>0</v>
      </c>
      <c r="X13" s="27">
        <f>COUNTIFS('D5'!$C$12:$C$246,$D13,'D5'!$O$12:$O$246,$G13,'D5'!$P$12:$P$246,X$8,'D5'!$R$12:$R$246,$C13)</f>
        <v>0</v>
      </c>
      <c r="Y13" s="86">
        <f t="shared" si="0"/>
        <v>0</v>
      </c>
      <c r="Z13" s="87">
        <f t="shared" si="1"/>
        <v>0</v>
      </c>
      <c r="AA13" s="87">
        <f t="shared" si="2"/>
        <v>0</v>
      </c>
      <c r="AB13" s="87">
        <f t="shared" si="3"/>
        <v>0</v>
      </c>
      <c r="AC13" s="87">
        <f t="shared" si="4"/>
        <v>0</v>
      </c>
      <c r="AD13" s="87">
        <f t="shared" si="5"/>
        <v>0</v>
      </c>
      <c r="AE13" s="87">
        <f t="shared" si="6"/>
        <v>0</v>
      </c>
      <c r="AF13" s="87">
        <f t="shared" si="7"/>
        <v>0</v>
      </c>
      <c r="AG13" s="87">
        <f t="shared" si="8"/>
        <v>0</v>
      </c>
      <c r="AH13" s="88">
        <f t="shared" si="9"/>
        <v>0</v>
      </c>
    </row>
    <row r="14" spans="1:34" ht="24" x14ac:dyDescent="0.25">
      <c r="C14" s="84" t="s">
        <v>98</v>
      </c>
      <c r="D14" s="28" t="str">
        <f t="shared" si="10"/>
        <v>KELM</v>
      </c>
      <c r="E14" s="28" t="s">
        <v>224</v>
      </c>
      <c r="F14" s="138" t="s">
        <v>126</v>
      </c>
      <c r="G14" s="27" t="s">
        <v>117</v>
      </c>
      <c r="H14" s="41"/>
      <c r="I14" s="41"/>
      <c r="J14" s="41"/>
      <c r="K14" s="41"/>
      <c r="L14" s="41"/>
      <c r="M14" s="41"/>
      <c r="N14" s="41"/>
      <c r="O14" s="41"/>
      <c r="P14" s="47">
        <f>SUM(H14:O14)</f>
        <v>0</v>
      </c>
      <c r="Q14" s="27">
        <f>COUNTIFS('D5'!$C$12:$C$246,$D14,'D5'!$O$12:$O$246,$G14,'D5'!$P$12:$P$246,Q$8,'D5'!$R$12:$R$246,$C14)</f>
        <v>0</v>
      </c>
      <c r="R14" s="27">
        <f>COUNTIFS('D5'!$C$12:$C$246,$D14,'D5'!$O$12:$O$246,$G14,'D5'!$P$12:$P$246,R$8,'D5'!$R$12:$R$246,$C14)</f>
        <v>0</v>
      </c>
      <c r="S14" s="27">
        <f>COUNTIFS('D5'!$C$12:$C$246,$D14,'D5'!$O$12:$O$246,$G14,'D5'!$P$12:$P$246,S$8,'D5'!$R$12:$R$246,$C14)</f>
        <v>0</v>
      </c>
      <c r="T14" s="27">
        <f>COUNTIFS('D5'!$C$12:$C$246,$D14,'D5'!$O$12:$O$246,$G14,'D5'!$P$12:$P$246,T$8,'D5'!$R$12:$R$246,$C14)</f>
        <v>0</v>
      </c>
      <c r="U14" s="27">
        <f>COUNTIFS('D5'!$C$12:$C$246,$D14,'D5'!$O$12:$O$246,$G14,'D5'!$P$12:$P$246,U$8,'D5'!$R$12:$R$246,$C14)</f>
        <v>0</v>
      </c>
      <c r="V14" s="27">
        <f>COUNTIFS('D5'!$C$12:$C$246,$D14,'D5'!$O$12:$O$246,$G14,'D5'!$P$12:$P$246,V$8,'D5'!$R$12:$R$246,$C14)</f>
        <v>0</v>
      </c>
      <c r="W14" s="27">
        <f>COUNTIFS('D5'!$C$12:$C$246,$D14,'D5'!$O$12:$O$246,$G14,'D5'!$P$12:$P$246,W$8,'D5'!$R$12:$R$246,$C14)</f>
        <v>0</v>
      </c>
      <c r="X14" s="27">
        <f>COUNTIFS('D5'!$C$12:$C$246,$D14,'D5'!$O$12:$O$246,$G14,'D5'!$P$12:$P$246,X$8,'D5'!$R$12:$R$246,$C14)</f>
        <v>0</v>
      </c>
      <c r="Y14" s="86">
        <f t="shared" si="0"/>
        <v>0</v>
      </c>
      <c r="Z14" s="87">
        <f t="shared" si="1"/>
        <v>0</v>
      </c>
      <c r="AA14" s="87">
        <f t="shared" si="2"/>
        <v>0</v>
      </c>
      <c r="AB14" s="87">
        <f t="shared" si="3"/>
        <v>0</v>
      </c>
      <c r="AC14" s="87">
        <f t="shared" si="4"/>
        <v>0</v>
      </c>
      <c r="AD14" s="87">
        <f t="shared" si="5"/>
        <v>0</v>
      </c>
      <c r="AE14" s="87">
        <f t="shared" si="6"/>
        <v>0</v>
      </c>
      <c r="AF14" s="87">
        <f t="shared" si="7"/>
        <v>0</v>
      </c>
      <c r="AG14" s="87">
        <f t="shared" si="8"/>
        <v>0</v>
      </c>
      <c r="AH14" s="88">
        <f t="shared" si="9"/>
        <v>0</v>
      </c>
    </row>
    <row r="15" spans="1:34" x14ac:dyDescent="0.25">
      <c r="C15" s="84" t="s">
        <v>99</v>
      </c>
      <c r="D15" s="28" t="str">
        <f t="shared" si="10"/>
        <v>KELM</v>
      </c>
      <c r="E15" s="28" t="s">
        <v>225</v>
      </c>
      <c r="F15" s="27" t="s">
        <v>127</v>
      </c>
      <c r="G15" s="27" t="s">
        <v>117</v>
      </c>
      <c r="H15" s="41"/>
      <c r="I15" s="41"/>
      <c r="J15" s="41"/>
      <c r="K15" s="41"/>
      <c r="L15" s="41"/>
      <c r="M15" s="41"/>
      <c r="N15" s="41"/>
      <c r="O15" s="41"/>
      <c r="P15" s="47">
        <f>SUM(H15:O15)</f>
        <v>0</v>
      </c>
      <c r="Q15" s="27">
        <f>COUNTIFS('D5'!$C$12:$C$246,$D15,'D5'!$O$12:$O$246,$G15,'D5'!$P$12:$P$246,Q$8,'D5'!$R$12:$R$246,$C15)</f>
        <v>0</v>
      </c>
      <c r="R15" s="27">
        <f>COUNTIFS('D5'!$C$12:$C$246,$D15,'D5'!$O$12:$O$246,$G15,'D5'!$P$12:$P$246,R$8,'D5'!$R$12:$R$246,$C15)</f>
        <v>0</v>
      </c>
      <c r="S15" s="27">
        <f>COUNTIFS('D5'!$C$12:$C$246,$D15,'D5'!$O$12:$O$246,$G15,'D5'!$P$12:$P$246,S$8,'D5'!$R$12:$R$246,$C15)</f>
        <v>0</v>
      </c>
      <c r="T15" s="27">
        <f>COUNTIFS('D5'!$C$12:$C$246,$D15,'D5'!$O$12:$O$246,$G15,'D5'!$P$12:$P$246,T$8,'D5'!$R$12:$R$246,$C15)</f>
        <v>0</v>
      </c>
      <c r="U15" s="27">
        <f>COUNTIFS('D5'!$C$12:$C$246,$D15,'D5'!$O$12:$O$246,$G15,'D5'!$P$12:$P$246,U$8,'D5'!$R$12:$R$246,$C15)</f>
        <v>0</v>
      </c>
      <c r="V15" s="27">
        <f>COUNTIFS('D5'!$C$12:$C$246,$D15,'D5'!$O$12:$O$246,$G15,'D5'!$P$12:$P$246,V$8,'D5'!$R$12:$R$246,$C15)</f>
        <v>0</v>
      </c>
      <c r="W15" s="27">
        <f>COUNTIFS('D5'!$C$12:$C$246,$D15,'D5'!$O$12:$O$246,$G15,'D5'!$P$12:$P$246,W$8,'D5'!$R$12:$R$246,$C15)</f>
        <v>0</v>
      </c>
      <c r="X15" s="27">
        <f>COUNTIFS('D5'!$C$12:$C$246,$D15,'D5'!$O$12:$O$246,$G15,'D5'!$P$12:$P$246,X$8,'D5'!$R$12:$R$246,$C15)</f>
        <v>0</v>
      </c>
      <c r="Y15" s="86">
        <f t="shared" si="0"/>
        <v>0</v>
      </c>
      <c r="Z15" s="87">
        <f t="shared" si="1"/>
        <v>0</v>
      </c>
      <c r="AA15" s="87">
        <f t="shared" si="2"/>
        <v>0</v>
      </c>
      <c r="AB15" s="87">
        <f t="shared" si="3"/>
        <v>0</v>
      </c>
      <c r="AC15" s="87">
        <f t="shared" si="4"/>
        <v>0</v>
      </c>
      <c r="AD15" s="87">
        <f t="shared" si="5"/>
        <v>0</v>
      </c>
      <c r="AE15" s="87">
        <f t="shared" si="6"/>
        <v>0</v>
      </c>
      <c r="AF15" s="87">
        <f t="shared" si="7"/>
        <v>0</v>
      </c>
      <c r="AG15" s="87">
        <f t="shared" si="8"/>
        <v>0</v>
      </c>
      <c r="AH15" s="88">
        <f t="shared" si="9"/>
        <v>0</v>
      </c>
    </row>
    <row r="16" spans="1:34" x14ac:dyDescent="0.25">
      <c r="C16" s="84" t="s">
        <v>138</v>
      </c>
      <c r="D16" s="28" t="str">
        <f t="shared" si="10"/>
        <v>KELM</v>
      </c>
      <c r="E16" s="28" t="s">
        <v>226</v>
      </c>
      <c r="F16" s="45" t="s">
        <v>154</v>
      </c>
      <c r="G16" s="27" t="s">
        <v>117</v>
      </c>
      <c r="H16" s="41"/>
      <c r="I16" s="41"/>
      <c r="J16" s="41"/>
      <c r="K16" s="41"/>
      <c r="L16" s="41"/>
      <c r="M16" s="41"/>
      <c r="N16" s="41"/>
      <c r="O16" s="41"/>
      <c r="P16" s="47">
        <f>SUM(H16:O16)</f>
        <v>0</v>
      </c>
      <c r="Q16" s="27">
        <f>COUNTIFS('D5'!$C$12:$C$246,$D16,'D5'!$O$12:$O$246,$G16,'D5'!$P$12:$P$246,Q$8,'D5'!$R$12:$R$246,$C16)</f>
        <v>0</v>
      </c>
      <c r="R16" s="27">
        <f>COUNTIFS('D5'!$C$12:$C$246,$D16,'D5'!$O$12:$O$246,$G16,'D5'!$P$12:$P$246,R$8,'D5'!$R$12:$R$246,$C16)</f>
        <v>0</v>
      </c>
      <c r="S16" s="27">
        <f>COUNTIFS('D5'!$C$12:$C$246,$D16,'D5'!$O$12:$O$246,$G16,'D5'!$P$12:$P$246,S$8,'D5'!$R$12:$R$246,$C16)</f>
        <v>0</v>
      </c>
      <c r="T16" s="27">
        <f>COUNTIFS('D5'!$C$12:$C$246,$D16,'D5'!$O$12:$O$246,$G16,'D5'!$P$12:$P$246,T$8,'D5'!$R$12:$R$246,$C16)</f>
        <v>0</v>
      </c>
      <c r="U16" s="27">
        <f>COUNTIFS('D5'!$C$12:$C$246,$D16,'D5'!$O$12:$O$246,$G16,'D5'!$P$12:$P$246,U$8,'D5'!$R$12:$R$246,$C16)</f>
        <v>0</v>
      </c>
      <c r="V16" s="27">
        <f>COUNTIFS('D5'!$C$12:$C$246,$D16,'D5'!$O$12:$O$246,$G16,'D5'!$P$12:$P$246,V$8,'D5'!$R$12:$R$246,$C16)</f>
        <v>0</v>
      </c>
      <c r="W16" s="27">
        <f>COUNTIFS('D5'!$C$12:$C$246,$D16,'D5'!$O$12:$O$246,$G16,'D5'!$P$12:$P$246,W$8,'D5'!$R$12:$R$246,$C16)</f>
        <v>0</v>
      </c>
      <c r="X16" s="27">
        <f>COUNTIFS('D5'!$C$12:$C$246,$D16,'D5'!$O$12:$O$246,$G16,'D5'!$P$12:$P$246,X$8,'D5'!$R$12:$R$246,$C16)</f>
        <v>0</v>
      </c>
      <c r="Y16" s="86">
        <f t="shared" si="0"/>
        <v>0</v>
      </c>
      <c r="Z16" s="87">
        <f t="shared" si="1"/>
        <v>0</v>
      </c>
      <c r="AA16" s="87">
        <f t="shared" si="2"/>
        <v>0</v>
      </c>
      <c r="AB16" s="87">
        <f t="shared" si="3"/>
        <v>0</v>
      </c>
      <c r="AC16" s="87">
        <f t="shared" si="4"/>
        <v>0</v>
      </c>
      <c r="AD16" s="87">
        <f t="shared" si="5"/>
        <v>0</v>
      </c>
      <c r="AE16" s="87">
        <f t="shared" si="6"/>
        <v>0</v>
      </c>
      <c r="AF16" s="87">
        <f t="shared" si="7"/>
        <v>0</v>
      </c>
      <c r="AG16" s="87">
        <f t="shared" si="8"/>
        <v>0</v>
      </c>
      <c r="AH16" s="88">
        <f t="shared" si="9"/>
        <v>0</v>
      </c>
    </row>
    <row r="17" spans="1:34" s="100" customFormat="1" ht="12.75" thickBot="1" x14ac:dyDescent="0.3">
      <c r="A17" s="94"/>
      <c r="B17" s="94"/>
      <c r="C17" s="142" t="s">
        <v>100</v>
      </c>
      <c r="D17" s="136" t="str">
        <f t="shared" si="10"/>
        <v>KELM</v>
      </c>
      <c r="E17" s="136" t="s">
        <v>227</v>
      </c>
      <c r="F17" s="95" t="s">
        <v>228</v>
      </c>
      <c r="G17" s="95" t="s">
        <v>117</v>
      </c>
      <c r="H17" s="156"/>
      <c r="I17" s="156"/>
      <c r="J17" s="156"/>
      <c r="K17" s="156"/>
      <c r="L17" s="156"/>
      <c r="M17" s="156"/>
      <c r="N17" s="156"/>
      <c r="O17" s="156"/>
      <c r="P17" s="96">
        <f>SUM(H17:O17)</f>
        <v>0</v>
      </c>
      <c r="Q17" s="95">
        <f>COUNTIFS('D5'!$C$12:$C$246,$D17,'D5'!$O$12:$O$246,$G17,'D5'!$P$12:$P$246,Q$8,'D5'!$R$12:$R$246,$C17)</f>
        <v>0</v>
      </c>
      <c r="R17" s="95">
        <f>COUNTIFS('D5'!$C$12:$C$246,$D17,'D5'!$O$12:$O$246,$G17,'D5'!$P$12:$P$246,R$8,'D5'!$R$12:$R$246,$C17)</f>
        <v>0</v>
      </c>
      <c r="S17" s="95">
        <f>COUNTIFS('D5'!$C$12:$C$246,$D17,'D5'!$O$12:$O$246,$G17,'D5'!$P$12:$P$246,S$8,'D5'!$R$12:$R$246,$C17)</f>
        <v>0</v>
      </c>
      <c r="T17" s="95">
        <f>COUNTIFS('D5'!$C$12:$C$246,$D17,'D5'!$O$12:$O$246,$G17,'D5'!$P$12:$P$246,T$8,'D5'!$R$12:$R$246,$C17)</f>
        <v>0</v>
      </c>
      <c r="U17" s="95">
        <f>COUNTIFS('D5'!$C$12:$C$246,$D17,'D5'!$O$12:$O$246,$G17,'D5'!$P$12:$P$246,U$8,'D5'!$R$12:$R$246,$C17)</f>
        <v>0</v>
      </c>
      <c r="V17" s="95">
        <f>COUNTIFS('D5'!$C$12:$C$246,$D17,'D5'!$O$12:$O$246,$G17,'D5'!$P$12:$P$246,V$8,'D5'!$R$12:$R$246,$C17)</f>
        <v>0</v>
      </c>
      <c r="W17" s="95">
        <f>COUNTIFS('D5'!$C$12:$C$246,$D17,'D5'!$O$12:$O$246,$G17,'D5'!$P$12:$P$246,W$8,'D5'!$R$12:$R$246,$C17)</f>
        <v>0</v>
      </c>
      <c r="X17" s="95">
        <f>COUNTIFS('D5'!$C$12:$C$246,$D17,'D5'!$O$12:$O$246,$G17,'D5'!$P$12:$P$246,X$8,'D5'!$R$12:$R$246,$C17)</f>
        <v>0</v>
      </c>
      <c r="Y17" s="97">
        <f t="shared" si="0"/>
        <v>0</v>
      </c>
      <c r="Z17" s="98">
        <f t="shared" si="1"/>
        <v>0</v>
      </c>
      <c r="AA17" s="98">
        <f t="shared" si="2"/>
        <v>0</v>
      </c>
      <c r="AB17" s="98">
        <f t="shared" si="3"/>
        <v>0</v>
      </c>
      <c r="AC17" s="98">
        <f t="shared" si="4"/>
        <v>0</v>
      </c>
      <c r="AD17" s="98">
        <f t="shared" si="5"/>
        <v>0</v>
      </c>
      <c r="AE17" s="98">
        <f t="shared" si="6"/>
        <v>0</v>
      </c>
      <c r="AF17" s="98">
        <f t="shared" si="7"/>
        <v>0</v>
      </c>
      <c r="AG17" s="98">
        <f t="shared" si="8"/>
        <v>0</v>
      </c>
      <c r="AH17" s="99">
        <f t="shared" si="9"/>
        <v>0</v>
      </c>
    </row>
    <row r="18" spans="1:34" x14ac:dyDescent="0.25">
      <c r="A18" s="43" t="s">
        <v>102</v>
      </c>
      <c r="B18" s="43" t="s">
        <v>101</v>
      </c>
      <c r="C18" s="84" t="s">
        <v>138</v>
      </c>
      <c r="D18" s="137" t="str">
        <f t="shared" si="10"/>
        <v>KELM</v>
      </c>
      <c r="E18" s="137" t="s">
        <v>229</v>
      </c>
      <c r="F18" s="89" t="s">
        <v>132</v>
      </c>
      <c r="G18" s="89" t="s">
        <v>117</v>
      </c>
      <c r="H18" s="89"/>
      <c r="I18" s="89"/>
      <c r="J18" s="89"/>
      <c r="K18" s="89"/>
      <c r="L18" s="89"/>
      <c r="M18" s="89"/>
      <c r="N18" s="89"/>
      <c r="O18" s="89"/>
      <c r="P18" s="90"/>
      <c r="Q18" s="89">
        <f>COUNTIFS('D5'!$C$12:$C$246,$D18,'D5'!$O$12:$O$246,$G18,'D5'!$P$12:$P$246,Q$8,'D5'!$R$12:$R$246,$C18,'D5'!$S$12:$S$246,$A18,'D5'!$T$12:$T$246,$B18)</f>
        <v>0</v>
      </c>
      <c r="R18" s="89">
        <f>COUNTIFS('D5'!$C$12:$C$246,$D18,'D5'!$O$12:$O$246,$G18,'D5'!$P$12:$P$246,R$8,'D5'!$R$12:$R$246,$C18,'D5'!$S$12:$S$246,$A18,'D5'!$T$12:$T$246,$B18)</f>
        <v>0</v>
      </c>
      <c r="S18" s="89">
        <f>COUNTIFS('D5'!$C$12:$C$246,$D18,'D5'!$O$12:$O$246,$G18,'D5'!$P$12:$P$246,S$8,'D5'!$R$12:$R$246,$C18,'D5'!$S$12:$S$246,$A18,'D5'!$T$12:$T$246,$B18)</f>
        <v>0</v>
      </c>
      <c r="T18" s="89">
        <f>COUNTIFS('D5'!$C$12:$C$246,$D18,'D5'!$O$12:$O$246,$G18,'D5'!$P$12:$P$246,T$8,'D5'!$R$12:$R$246,$C18,'D5'!$S$12:$S$246,$A18,'D5'!$T$12:$T$246,$B18)</f>
        <v>0</v>
      </c>
      <c r="U18" s="89">
        <f>COUNTIFS('D5'!$C$12:$C$246,$D18,'D5'!$O$12:$O$246,$G18,'D5'!$P$12:$P$246,U$8,'D5'!$R$12:$R$246,$C18,'D5'!$S$12:$S$246,$A18,'D5'!$T$12:$T$246,$B18)</f>
        <v>0</v>
      </c>
      <c r="V18" s="89">
        <f>COUNTIFS('D5'!$C$12:$C$246,$D18,'D5'!$O$12:$O$246,$G18,'D5'!$P$12:$P$246,V$8,'D5'!$R$12:$R$246,$C18,'D5'!$S$12:$S$246,$A18,'D5'!$T$12:$T$246,$B18)</f>
        <v>0</v>
      </c>
      <c r="W18" s="89">
        <f>COUNTIFS('D5'!$C$12:$C$246,$D18,'D5'!$O$12:$O$246,$G18,'D5'!$P$12:$P$246,W$8,'D5'!$R$12:$R$246,$C18,'D5'!$S$12:$S$246,$A18,'D5'!$T$12:$T$246,$B18)</f>
        <v>0</v>
      </c>
      <c r="X18" s="89">
        <f>COUNTIFS('D5'!$C$12:$C$246,$D18,'D5'!$O$12:$O$246,$G18,'D5'!$P$12:$P$246,X$8,'D5'!$R$12:$R$246,$C18,'D5'!$S$12:$S$246,$A18,'D5'!$T$12:$T$246,$B18)</f>
        <v>0</v>
      </c>
      <c r="Y18" s="91">
        <f t="shared" si="0"/>
        <v>0</v>
      </c>
      <c r="Z18" s="92">
        <f t="shared" si="1"/>
        <v>0</v>
      </c>
      <c r="AA18" s="92">
        <f t="shared" si="2"/>
        <v>0</v>
      </c>
      <c r="AB18" s="92">
        <f t="shared" si="3"/>
        <v>0</v>
      </c>
      <c r="AC18" s="92">
        <f t="shared" si="4"/>
        <v>0</v>
      </c>
      <c r="AD18" s="92">
        <f t="shared" si="5"/>
        <v>0</v>
      </c>
      <c r="AE18" s="92">
        <f t="shared" si="6"/>
        <v>0</v>
      </c>
      <c r="AF18" s="92">
        <f t="shared" si="7"/>
        <v>0</v>
      </c>
      <c r="AG18" s="92">
        <f t="shared" si="8"/>
        <v>0</v>
      </c>
      <c r="AH18" s="93">
        <f t="shared" si="9"/>
        <v>0</v>
      </c>
    </row>
    <row r="19" spans="1:34" x14ac:dyDescent="0.25">
      <c r="A19" s="43" t="s">
        <v>101</v>
      </c>
      <c r="B19" s="43" t="s">
        <v>101</v>
      </c>
      <c r="C19" s="84" t="s">
        <v>138</v>
      </c>
      <c r="D19" s="28" t="str">
        <f t="shared" si="10"/>
        <v>KELM</v>
      </c>
      <c r="E19" s="28" t="s">
        <v>230</v>
      </c>
      <c r="F19" s="27" t="s">
        <v>137</v>
      </c>
      <c r="G19" s="27" t="s">
        <v>117</v>
      </c>
      <c r="H19" s="27"/>
      <c r="I19" s="27"/>
      <c r="J19" s="27"/>
      <c r="K19" s="27"/>
      <c r="L19" s="27"/>
      <c r="M19" s="27"/>
      <c r="N19" s="27"/>
      <c r="O19" s="27"/>
      <c r="P19" s="48"/>
      <c r="Q19" s="27">
        <f>COUNTIFS('D5'!$C$12:$C$246,$D19,'D5'!$O$12:$O$246,$G19,'D5'!$P$12:$P$246,Q$8,'D5'!$R$12:$R$246,$C19,'D5'!$S$12:$S$246,$A19,'D5'!$T$12:$T$246,$B19)</f>
        <v>0</v>
      </c>
      <c r="R19" s="27">
        <f>COUNTIFS('D5'!$C$12:$C$246,$D19,'D5'!$O$12:$O$246,$G19,'D5'!$P$12:$P$246,R$8,'D5'!$R$12:$R$246,$C19,'D5'!$S$12:$S$246,$A19,'D5'!$T$12:$T$246,$B19)</f>
        <v>0</v>
      </c>
      <c r="S19" s="27">
        <f>COUNTIFS('D5'!$C$12:$C$246,$D19,'D5'!$O$12:$O$246,$G19,'D5'!$P$12:$P$246,S$8,'D5'!$R$12:$R$246,$C19,'D5'!$S$12:$S$246,$A19,'D5'!$T$12:$T$246,$B19)</f>
        <v>0</v>
      </c>
      <c r="T19" s="27">
        <f>COUNTIFS('D5'!$C$12:$C$246,$D19,'D5'!$O$12:$O$246,$G19,'D5'!$P$12:$P$246,T$8,'D5'!$R$12:$R$246,$C19,'D5'!$S$12:$S$246,$A19,'D5'!$T$12:$T$246,$B19)</f>
        <v>0</v>
      </c>
      <c r="U19" s="27">
        <f>COUNTIFS('D5'!$C$12:$C$246,$D19,'D5'!$O$12:$O$246,$G19,'D5'!$P$12:$P$246,U$8,'D5'!$R$12:$R$246,$C19,'D5'!$S$12:$S$246,$A19,'D5'!$T$12:$T$246,$B19)</f>
        <v>0</v>
      </c>
      <c r="V19" s="27">
        <f>COUNTIFS('D5'!$C$12:$C$246,$D19,'D5'!$O$12:$O$246,$G19,'D5'!$P$12:$P$246,V$8,'D5'!$R$12:$R$246,$C19,'D5'!$S$12:$S$246,$A19,'D5'!$T$12:$T$246,$B19)</f>
        <v>0</v>
      </c>
      <c r="W19" s="27">
        <f>COUNTIFS('D5'!$C$12:$C$246,$D19,'D5'!$O$12:$O$246,$G19,'D5'!$P$12:$P$246,W$8,'D5'!$R$12:$R$246,$C19,'D5'!$S$12:$S$246,$A19,'D5'!$T$12:$T$246,$B19)</f>
        <v>0</v>
      </c>
      <c r="X19" s="27">
        <f>COUNTIFS('D5'!$C$12:$C$246,$D19,'D5'!$O$12:$O$246,$G19,'D5'!$P$12:$P$246,X$8,'D5'!$R$12:$R$246,$C19,'D5'!$S$12:$S$246,$A19,'D5'!$T$12:$T$246,$B19)</f>
        <v>0</v>
      </c>
      <c r="Y19" s="86">
        <f t="shared" si="0"/>
        <v>0</v>
      </c>
      <c r="Z19" s="87">
        <f t="shared" si="1"/>
        <v>0</v>
      </c>
      <c r="AA19" s="87">
        <f t="shared" si="2"/>
        <v>0</v>
      </c>
      <c r="AB19" s="87">
        <f t="shared" si="3"/>
        <v>0</v>
      </c>
      <c r="AC19" s="87">
        <f t="shared" si="4"/>
        <v>0</v>
      </c>
      <c r="AD19" s="87">
        <f t="shared" si="5"/>
        <v>0</v>
      </c>
      <c r="AE19" s="87">
        <f t="shared" si="6"/>
        <v>0</v>
      </c>
      <c r="AF19" s="87">
        <f t="shared" si="7"/>
        <v>0</v>
      </c>
      <c r="AG19" s="87">
        <f t="shared" si="8"/>
        <v>0</v>
      </c>
      <c r="AH19" s="88">
        <f t="shared" si="9"/>
        <v>0</v>
      </c>
    </row>
    <row r="20" spans="1:34" x14ac:dyDescent="0.25">
      <c r="A20" s="43" t="s">
        <v>102</v>
      </c>
      <c r="B20" s="43" t="s">
        <v>102</v>
      </c>
      <c r="C20" s="84" t="s">
        <v>138</v>
      </c>
      <c r="D20" s="28" t="str">
        <f t="shared" si="10"/>
        <v>KELM</v>
      </c>
      <c r="E20" s="28" t="s">
        <v>231</v>
      </c>
      <c r="F20" s="27" t="s">
        <v>266</v>
      </c>
      <c r="G20" s="27" t="s">
        <v>117</v>
      </c>
      <c r="H20" s="27"/>
      <c r="I20" s="27"/>
      <c r="J20" s="27"/>
      <c r="K20" s="27"/>
      <c r="L20" s="27"/>
      <c r="M20" s="27"/>
      <c r="N20" s="27"/>
      <c r="O20" s="27"/>
      <c r="P20" s="48"/>
      <c r="Q20" s="27">
        <f>COUNTIFS('D5'!$C$12:$C$246,$D20,'D5'!$O$12:$O$246,$G20,'D5'!$P$12:$P$246,Q$8,'D5'!$R$12:$R$246,$C20,'D5'!$S$12:$S$246,$A20,'D5'!$T$12:$T$246,$B20)</f>
        <v>0</v>
      </c>
      <c r="R20" s="27">
        <f>COUNTIFS('D5'!$C$12:$C$246,$D20,'D5'!$O$12:$O$246,$G20,'D5'!$P$12:$P$246,R$8,'D5'!$R$12:$R$246,$C20,'D5'!$S$12:$S$246,$A20,'D5'!$T$12:$T$246,$B20)</f>
        <v>0</v>
      </c>
      <c r="S20" s="27">
        <f>COUNTIFS('D5'!$C$12:$C$246,$D20,'D5'!$O$12:$O$246,$G20,'D5'!$P$12:$P$246,S$8,'D5'!$R$12:$R$246,$C20,'D5'!$S$12:$S$246,$A20,'D5'!$T$12:$T$246,$B20)</f>
        <v>0</v>
      </c>
      <c r="T20" s="27">
        <f>COUNTIFS('D5'!$C$12:$C$246,$D20,'D5'!$O$12:$O$246,$G20,'D5'!$P$12:$P$246,T$8,'D5'!$R$12:$R$246,$C20,'D5'!$S$12:$S$246,$A20,'D5'!$T$12:$T$246,$B20)</f>
        <v>0</v>
      </c>
      <c r="U20" s="27">
        <f>COUNTIFS('D5'!$C$12:$C$246,$D20,'D5'!$O$12:$O$246,$G20,'D5'!$P$12:$P$246,U$8,'D5'!$R$12:$R$246,$C20,'D5'!$S$12:$S$246,$A20,'D5'!$T$12:$T$246,$B20)</f>
        <v>0</v>
      </c>
      <c r="V20" s="27">
        <f>COUNTIFS('D5'!$C$12:$C$246,$D20,'D5'!$O$12:$O$246,$G20,'D5'!$P$12:$P$246,V$8,'D5'!$R$12:$R$246,$C20,'D5'!$S$12:$S$246,$A20,'D5'!$T$12:$T$246,$B20)</f>
        <v>0</v>
      </c>
      <c r="W20" s="27">
        <f>COUNTIFS('D5'!$C$12:$C$246,$D20,'D5'!$O$12:$O$246,$G20,'D5'!$P$12:$P$246,W$8,'D5'!$R$12:$R$246,$C20,'D5'!$S$12:$S$246,$A20,'D5'!$T$12:$T$246,$B20)</f>
        <v>0</v>
      </c>
      <c r="X20" s="27">
        <f>COUNTIFS('D5'!$C$12:$C$246,$D20,'D5'!$O$12:$O$246,$G20,'D5'!$P$12:$P$246,X$8,'D5'!$R$12:$R$246,$C20,'D5'!$S$12:$S$246,$A20,'D5'!$T$12:$T$246,$B20)</f>
        <v>0</v>
      </c>
      <c r="Y20" s="86">
        <f t="shared" si="0"/>
        <v>0</v>
      </c>
      <c r="Z20" s="87">
        <f t="shared" si="1"/>
        <v>0</v>
      </c>
      <c r="AA20" s="87">
        <f t="shared" si="2"/>
        <v>0</v>
      </c>
      <c r="AB20" s="87">
        <f t="shared" si="3"/>
        <v>0</v>
      </c>
      <c r="AC20" s="87">
        <f t="shared" si="4"/>
        <v>0</v>
      </c>
      <c r="AD20" s="87">
        <f t="shared" si="5"/>
        <v>0</v>
      </c>
      <c r="AE20" s="87">
        <f t="shared" si="6"/>
        <v>0</v>
      </c>
      <c r="AF20" s="87">
        <f t="shared" si="7"/>
        <v>0</v>
      </c>
      <c r="AG20" s="87">
        <f t="shared" si="8"/>
        <v>0</v>
      </c>
      <c r="AH20" s="88">
        <f t="shared" si="9"/>
        <v>0</v>
      </c>
    </row>
    <row r="21" spans="1:34" x14ac:dyDescent="0.25">
      <c r="A21" s="43" t="s">
        <v>101</v>
      </c>
      <c r="B21" s="43" t="s">
        <v>102</v>
      </c>
      <c r="C21" s="84" t="s">
        <v>138</v>
      </c>
      <c r="D21" s="28" t="str">
        <f t="shared" si="10"/>
        <v>KELM</v>
      </c>
      <c r="E21" s="28" t="s">
        <v>232</v>
      </c>
      <c r="F21" s="27" t="s">
        <v>267</v>
      </c>
      <c r="G21" s="27" t="s">
        <v>117</v>
      </c>
      <c r="H21" s="27"/>
      <c r="I21" s="27"/>
      <c r="J21" s="27"/>
      <c r="K21" s="27"/>
      <c r="L21" s="27"/>
      <c r="M21" s="27"/>
      <c r="N21" s="27"/>
      <c r="O21" s="27"/>
      <c r="P21" s="48"/>
      <c r="Q21" s="27">
        <f>COUNTIFS('D5'!$C$12:$C$246,$D21,'D5'!$O$12:$O$246,$G21,'D5'!$P$12:$P$246,Q$8,'D5'!$R$12:$R$246,$C21,'D5'!$S$12:$S$246,$A21,'D5'!$T$12:$T$246,$B21)</f>
        <v>0</v>
      </c>
      <c r="R21" s="27">
        <f>COUNTIFS('D5'!$C$12:$C$246,$D21,'D5'!$O$12:$O$246,$G21,'D5'!$P$12:$P$246,R$8,'D5'!$R$12:$R$246,$C21,'D5'!$S$12:$S$246,$A21,'D5'!$T$12:$T$246,$B21)</f>
        <v>0</v>
      </c>
      <c r="S21" s="27">
        <f>COUNTIFS('D5'!$C$12:$C$246,$D21,'D5'!$O$12:$O$246,$G21,'D5'!$P$12:$P$246,S$8,'D5'!$R$12:$R$246,$C21,'D5'!$S$12:$S$246,$A21,'D5'!$T$12:$T$246,$B21)</f>
        <v>0</v>
      </c>
      <c r="T21" s="27">
        <f>COUNTIFS('D5'!$C$12:$C$246,$D21,'D5'!$O$12:$O$246,$G21,'D5'!$P$12:$P$246,T$8,'D5'!$R$12:$R$246,$C21,'D5'!$S$12:$S$246,$A21,'D5'!$T$12:$T$246,$B21)</f>
        <v>0</v>
      </c>
      <c r="U21" s="27">
        <f>COUNTIFS('D5'!$C$12:$C$246,$D21,'D5'!$O$12:$O$246,$G21,'D5'!$P$12:$P$246,U$8,'D5'!$R$12:$R$246,$C21,'D5'!$S$12:$S$246,$A21,'D5'!$T$12:$T$246,$B21)</f>
        <v>0</v>
      </c>
      <c r="V21" s="27">
        <f>COUNTIFS('D5'!$C$12:$C$246,$D21,'D5'!$O$12:$O$246,$G21,'D5'!$P$12:$P$246,V$8,'D5'!$R$12:$R$246,$C21,'D5'!$S$12:$S$246,$A21,'D5'!$T$12:$T$246,$B21)</f>
        <v>0</v>
      </c>
      <c r="W21" s="27">
        <f>COUNTIFS('D5'!$C$12:$C$246,$D21,'D5'!$O$12:$O$246,$G21,'D5'!$P$12:$P$246,W$8,'D5'!$R$12:$R$246,$C21,'D5'!$S$12:$S$246,$A21,'D5'!$T$12:$T$246,$B21)</f>
        <v>0</v>
      </c>
      <c r="X21" s="27">
        <f>COUNTIFS('D5'!$C$12:$C$246,$D21,'D5'!$O$12:$O$246,$G21,'D5'!$P$12:$P$246,X$8,'D5'!$R$12:$R$246,$C21,'D5'!$S$12:$S$246,$A21,'D5'!$T$12:$T$246,$B21)</f>
        <v>0</v>
      </c>
      <c r="Y21" s="86">
        <f t="shared" si="0"/>
        <v>0</v>
      </c>
      <c r="Z21" s="87">
        <f t="shared" si="1"/>
        <v>0</v>
      </c>
      <c r="AA21" s="87">
        <f t="shared" si="2"/>
        <v>0</v>
      </c>
      <c r="AB21" s="87">
        <f t="shared" si="3"/>
        <v>0</v>
      </c>
      <c r="AC21" s="87">
        <f t="shared" si="4"/>
        <v>0</v>
      </c>
      <c r="AD21" s="87">
        <f t="shared" si="5"/>
        <v>0</v>
      </c>
      <c r="AE21" s="87">
        <f t="shared" si="6"/>
        <v>0</v>
      </c>
      <c r="AF21" s="87">
        <f t="shared" si="7"/>
        <v>0</v>
      </c>
      <c r="AG21" s="87">
        <f t="shared" si="8"/>
        <v>0</v>
      </c>
      <c r="AH21" s="88">
        <f t="shared" si="9"/>
        <v>0</v>
      </c>
    </row>
    <row r="22" spans="1:34" x14ac:dyDescent="0.25">
      <c r="A22" s="66" t="s">
        <v>139</v>
      </c>
      <c r="B22" s="66" t="s">
        <v>140</v>
      </c>
      <c r="C22" s="43"/>
      <c r="H22" s="43"/>
      <c r="I22" s="43"/>
      <c r="J22" s="43"/>
      <c r="K22" s="43"/>
      <c r="L22" s="43"/>
      <c r="M22" s="43"/>
      <c r="N22" s="43"/>
      <c r="O22" s="43"/>
      <c r="P22" s="85">
        <f>SUM(P18:P21)</f>
        <v>0</v>
      </c>
      <c r="Y22" s="139">
        <f>SUM(Y18:Y21)</f>
        <v>0</v>
      </c>
    </row>
    <row r="23" spans="1:34" x14ac:dyDescent="0.25">
      <c r="F23" s="76"/>
      <c r="H23" s="43"/>
      <c r="I23" s="43"/>
      <c r="J23" s="43"/>
      <c r="K23" s="43"/>
      <c r="L23" s="43"/>
      <c r="M23" s="43"/>
      <c r="N23" s="43"/>
      <c r="O23" s="43"/>
      <c r="P23" s="45" t="str">
        <f>IF(P16=P22,"OK","Klaida. Nesutampa fiz.asmenų projektų skaičius")</f>
        <v>OK</v>
      </c>
    </row>
    <row r="24" spans="1:34" x14ac:dyDescent="0.25">
      <c r="E24" s="44"/>
      <c r="F24" s="76"/>
      <c r="H24" s="43"/>
      <c r="I24" s="43"/>
      <c r="J24" s="43"/>
      <c r="K24" s="43"/>
      <c r="L24" s="43"/>
      <c r="M24" s="43"/>
      <c r="N24" s="43"/>
      <c r="O24" s="43"/>
    </row>
  </sheetData>
  <mergeCells count="10">
    <mergeCell ref="E7:E8"/>
    <mergeCell ref="D7:D8"/>
    <mergeCell ref="F7:F8"/>
    <mergeCell ref="AH7:AH8"/>
    <mergeCell ref="H7:O7"/>
    <mergeCell ref="Q7:X7"/>
    <mergeCell ref="Z7:AG7"/>
    <mergeCell ref="G7:G8"/>
    <mergeCell ref="P7:P8"/>
    <mergeCell ref="Y7:Y8"/>
  </mergeCells>
  <dataValidations count="1">
    <dataValidation type="decimal" allowBlank="1" showInputMessage="1" showErrorMessage="1" error="Sveikas skaičius nuo 0 iki 30. Bet tarpų." prompt="Skaičius nuo 0 iki 30. Be tarpų." sqref="H10:P21" xr:uid="{00000000-0002-0000-0E00-000000000000}">
      <formula1>0</formula1>
      <formula2>30</formula2>
    </dataValidation>
  </dataValidations>
  <pageMargins left="0.7" right="0.7" top="0.75" bottom="0.75" header="0.3" footer="0.3"/>
  <pageSetup paperSize="9" scale="98" orientation="landscape" r:id="rId1"/>
  <colBreaks count="3" manualBreakCount="3">
    <brk id="6" max="23" man="1"/>
    <brk id="16" max="23" man="1"/>
    <brk id="25" max="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2"/>
  <sheetViews>
    <sheetView view="pageBreakPreview" zoomScale="60" zoomScaleNormal="100" workbookViewId="0">
      <selection activeCell="B23" sqref="B23"/>
    </sheetView>
  </sheetViews>
  <sheetFormatPr defaultColWidth="9.140625" defaultRowHeight="14.25" x14ac:dyDescent="0.2"/>
  <cols>
    <col min="1" max="1" width="6.140625" style="194" customWidth="1"/>
    <col min="2" max="2" width="80" style="187" customWidth="1"/>
    <col min="3" max="16384" width="9.140625" style="187"/>
  </cols>
  <sheetData>
    <row r="1" spans="1:5" ht="20.25" x14ac:dyDescent="0.3">
      <c r="A1" s="259" t="s">
        <v>933</v>
      </c>
      <c r="B1" s="259"/>
      <c r="C1" s="186"/>
      <c r="D1" s="186"/>
      <c r="E1" s="186"/>
    </row>
    <row r="2" spans="1:5" ht="20.25" x14ac:dyDescent="0.3">
      <c r="A2" s="188"/>
      <c r="B2" s="186"/>
      <c r="C2" s="186"/>
      <c r="D2" s="186"/>
      <c r="E2" s="186"/>
    </row>
    <row r="3" spans="1:5" x14ac:dyDescent="0.2">
      <c r="A3" s="189" t="s">
        <v>42</v>
      </c>
      <c r="B3" s="190" t="s">
        <v>934</v>
      </c>
      <c r="C3" s="190" t="s">
        <v>935</v>
      </c>
      <c r="D3" s="186"/>
      <c r="E3" s="186"/>
    </row>
    <row r="4" spans="1:5" x14ac:dyDescent="0.2">
      <c r="A4" s="191">
        <v>1</v>
      </c>
      <c r="B4" s="193" t="s">
        <v>936</v>
      </c>
      <c r="C4" s="192" t="s">
        <v>308</v>
      </c>
    </row>
    <row r="5" spans="1:5" x14ac:dyDescent="0.2">
      <c r="A5" s="191">
        <v>2</v>
      </c>
      <c r="B5" s="193" t="s">
        <v>937</v>
      </c>
      <c r="C5" s="192" t="s">
        <v>309</v>
      </c>
    </row>
    <row r="6" spans="1:5" x14ac:dyDescent="0.2">
      <c r="A6" s="191">
        <v>3</v>
      </c>
      <c r="B6" s="193" t="s">
        <v>938</v>
      </c>
      <c r="C6" s="192" t="s">
        <v>310</v>
      </c>
    </row>
    <row r="7" spans="1:5" x14ac:dyDescent="0.2">
      <c r="A7" s="191">
        <v>4</v>
      </c>
      <c r="B7" s="193" t="s">
        <v>939</v>
      </c>
      <c r="C7" s="192" t="s">
        <v>311</v>
      </c>
    </row>
    <row r="8" spans="1:5" x14ac:dyDescent="0.2">
      <c r="A8" s="191">
        <v>5</v>
      </c>
      <c r="B8" s="193" t="s">
        <v>940</v>
      </c>
      <c r="C8" s="192" t="s">
        <v>312</v>
      </c>
    </row>
    <row r="9" spans="1:5" x14ac:dyDescent="0.2">
      <c r="A9" s="191">
        <v>6</v>
      </c>
      <c r="B9" s="193" t="s">
        <v>941</v>
      </c>
      <c r="C9" s="192" t="s">
        <v>313</v>
      </c>
    </row>
    <row r="10" spans="1:5" x14ac:dyDescent="0.2">
      <c r="A10" s="191">
        <v>7</v>
      </c>
      <c r="B10" s="193" t="s">
        <v>942</v>
      </c>
      <c r="C10" s="192" t="s">
        <v>314</v>
      </c>
    </row>
    <row r="11" spans="1:5" x14ac:dyDescent="0.2">
      <c r="A11" s="191">
        <v>8</v>
      </c>
      <c r="B11" s="193" t="s">
        <v>943</v>
      </c>
      <c r="C11" s="192" t="s">
        <v>315</v>
      </c>
    </row>
    <row r="12" spans="1:5" x14ac:dyDescent="0.2">
      <c r="A12" s="191">
        <v>9</v>
      </c>
      <c r="B12" s="193" t="s">
        <v>944</v>
      </c>
      <c r="C12" s="192" t="s">
        <v>316</v>
      </c>
    </row>
    <row r="13" spans="1:5" x14ac:dyDescent="0.2">
      <c r="A13" s="191">
        <v>10</v>
      </c>
      <c r="B13" s="193" t="s">
        <v>945</v>
      </c>
      <c r="C13" s="192" t="s">
        <v>317</v>
      </c>
    </row>
    <row r="14" spans="1:5" x14ac:dyDescent="0.2">
      <c r="A14" s="191">
        <v>11</v>
      </c>
      <c r="B14" s="193" t="s">
        <v>946</v>
      </c>
      <c r="C14" s="192" t="s">
        <v>318</v>
      </c>
    </row>
    <row r="15" spans="1:5" x14ac:dyDescent="0.2">
      <c r="A15" s="191">
        <v>12</v>
      </c>
      <c r="B15" s="193" t="s">
        <v>947</v>
      </c>
      <c r="C15" s="192" t="s">
        <v>319</v>
      </c>
    </row>
    <row r="16" spans="1:5" x14ac:dyDescent="0.2">
      <c r="A16" s="191">
        <v>13</v>
      </c>
      <c r="B16" s="193" t="s">
        <v>948</v>
      </c>
      <c r="C16" s="192" t="s">
        <v>320</v>
      </c>
    </row>
    <row r="17" spans="1:3" x14ac:dyDescent="0.2">
      <c r="A17" s="191">
        <v>14</v>
      </c>
      <c r="B17" s="193" t="s">
        <v>949</v>
      </c>
      <c r="C17" s="192" t="s">
        <v>321</v>
      </c>
    </row>
    <row r="18" spans="1:3" x14ac:dyDescent="0.2">
      <c r="A18" s="191">
        <v>15</v>
      </c>
      <c r="B18" s="193" t="s">
        <v>950</v>
      </c>
      <c r="C18" s="192" t="s">
        <v>322</v>
      </c>
    </row>
    <row r="19" spans="1:3" x14ac:dyDescent="0.2">
      <c r="A19" s="191">
        <v>16</v>
      </c>
      <c r="B19" s="193" t="s">
        <v>951</v>
      </c>
      <c r="C19" s="192" t="s">
        <v>323</v>
      </c>
    </row>
    <row r="20" spans="1:3" x14ac:dyDescent="0.2">
      <c r="A20" s="191">
        <v>17</v>
      </c>
      <c r="B20" s="193" t="s">
        <v>952</v>
      </c>
      <c r="C20" s="192" t="s">
        <v>324</v>
      </c>
    </row>
    <row r="21" spans="1:3" x14ac:dyDescent="0.2">
      <c r="A21" s="191">
        <v>18</v>
      </c>
      <c r="B21" s="193" t="s">
        <v>953</v>
      </c>
      <c r="C21" s="192" t="s">
        <v>325</v>
      </c>
    </row>
    <row r="22" spans="1:3" x14ac:dyDescent="0.2">
      <c r="A22" s="191">
        <v>19</v>
      </c>
      <c r="B22" s="193" t="s">
        <v>954</v>
      </c>
      <c r="C22" s="192" t="s">
        <v>326</v>
      </c>
    </row>
    <row r="23" spans="1:3" x14ac:dyDescent="0.2">
      <c r="A23" s="191">
        <v>20</v>
      </c>
      <c r="B23" s="193" t="s">
        <v>955</v>
      </c>
      <c r="C23" s="192" t="s">
        <v>327</v>
      </c>
    </row>
    <row r="24" spans="1:3" x14ac:dyDescent="0.2">
      <c r="A24" s="191">
        <v>21</v>
      </c>
      <c r="B24" s="193" t="s">
        <v>956</v>
      </c>
      <c r="C24" s="192" t="s">
        <v>328</v>
      </c>
    </row>
    <row r="25" spans="1:3" x14ac:dyDescent="0.2">
      <c r="A25" s="191">
        <v>22</v>
      </c>
      <c r="B25" s="193" t="s">
        <v>957</v>
      </c>
      <c r="C25" s="192" t="s">
        <v>329</v>
      </c>
    </row>
    <row r="26" spans="1:3" x14ac:dyDescent="0.2">
      <c r="A26" s="191">
        <v>23</v>
      </c>
      <c r="B26" s="193" t="s">
        <v>958</v>
      </c>
      <c r="C26" s="192" t="s">
        <v>330</v>
      </c>
    </row>
    <row r="27" spans="1:3" x14ac:dyDescent="0.2">
      <c r="A27" s="191">
        <v>24</v>
      </c>
      <c r="B27" s="193" t="s">
        <v>959</v>
      </c>
      <c r="C27" s="192" t="s">
        <v>331</v>
      </c>
    </row>
    <row r="28" spans="1:3" x14ac:dyDescent="0.2">
      <c r="A28" s="191">
        <v>25</v>
      </c>
      <c r="B28" s="193" t="s">
        <v>960</v>
      </c>
      <c r="C28" s="192" t="s">
        <v>332</v>
      </c>
    </row>
    <row r="29" spans="1:3" x14ac:dyDescent="0.2">
      <c r="A29" s="191">
        <v>26</v>
      </c>
      <c r="B29" s="193" t="s">
        <v>961</v>
      </c>
      <c r="C29" s="192" t="s">
        <v>333</v>
      </c>
    </row>
    <row r="30" spans="1:3" x14ac:dyDescent="0.2">
      <c r="A30" s="191">
        <v>27</v>
      </c>
      <c r="B30" s="193" t="s">
        <v>962</v>
      </c>
      <c r="C30" s="192" t="s">
        <v>334</v>
      </c>
    </row>
    <row r="31" spans="1:3" x14ac:dyDescent="0.2">
      <c r="A31" s="191">
        <v>28</v>
      </c>
      <c r="B31" s="193" t="s">
        <v>963</v>
      </c>
      <c r="C31" s="192" t="s">
        <v>335</v>
      </c>
    </row>
    <row r="32" spans="1:3" x14ac:dyDescent="0.2">
      <c r="A32" s="191">
        <v>29</v>
      </c>
      <c r="B32" s="193" t="s">
        <v>964</v>
      </c>
      <c r="C32" s="192" t="s">
        <v>336</v>
      </c>
    </row>
    <row r="33" spans="1:3" x14ac:dyDescent="0.2">
      <c r="A33" s="191">
        <v>30</v>
      </c>
      <c r="B33" s="193" t="s">
        <v>965</v>
      </c>
      <c r="C33" s="192" t="s">
        <v>337</v>
      </c>
    </row>
    <row r="34" spans="1:3" x14ac:dyDescent="0.2">
      <c r="A34" s="191">
        <v>31</v>
      </c>
      <c r="B34" s="193" t="s">
        <v>966</v>
      </c>
      <c r="C34" s="192" t="s">
        <v>338</v>
      </c>
    </row>
    <row r="35" spans="1:3" x14ac:dyDescent="0.2">
      <c r="A35" s="191">
        <v>32</v>
      </c>
      <c r="B35" s="193" t="s">
        <v>967</v>
      </c>
      <c r="C35" s="192" t="s">
        <v>339</v>
      </c>
    </row>
    <row r="36" spans="1:3" x14ac:dyDescent="0.2">
      <c r="A36" s="191">
        <v>33</v>
      </c>
      <c r="B36" s="193" t="s">
        <v>968</v>
      </c>
      <c r="C36" s="192" t="s">
        <v>340</v>
      </c>
    </row>
    <row r="37" spans="1:3" x14ac:dyDescent="0.2">
      <c r="A37" s="191">
        <v>34</v>
      </c>
      <c r="B37" s="193" t="s">
        <v>969</v>
      </c>
      <c r="C37" s="192" t="s">
        <v>341</v>
      </c>
    </row>
    <row r="38" spans="1:3" x14ac:dyDescent="0.2">
      <c r="A38" s="191">
        <v>35</v>
      </c>
      <c r="B38" s="193" t="s">
        <v>970</v>
      </c>
      <c r="C38" s="192" t="s">
        <v>342</v>
      </c>
    </row>
    <row r="39" spans="1:3" x14ac:dyDescent="0.2">
      <c r="A39" s="191">
        <v>36</v>
      </c>
      <c r="B39" s="193" t="s">
        <v>971</v>
      </c>
      <c r="C39" s="192" t="s">
        <v>343</v>
      </c>
    </row>
    <row r="40" spans="1:3" x14ac:dyDescent="0.2">
      <c r="A40" s="191">
        <v>37</v>
      </c>
      <c r="B40" s="193" t="s">
        <v>972</v>
      </c>
      <c r="C40" s="192" t="s">
        <v>344</v>
      </c>
    </row>
    <row r="41" spans="1:3" x14ac:dyDescent="0.2">
      <c r="A41" s="191">
        <v>38</v>
      </c>
      <c r="B41" s="193" t="s">
        <v>973</v>
      </c>
      <c r="C41" s="192" t="s">
        <v>345</v>
      </c>
    </row>
    <row r="42" spans="1:3" x14ac:dyDescent="0.2">
      <c r="A42" s="191">
        <v>39</v>
      </c>
      <c r="B42" s="193" t="s">
        <v>974</v>
      </c>
      <c r="C42" s="192" t="s">
        <v>346</v>
      </c>
    </row>
    <row r="43" spans="1:3" x14ac:dyDescent="0.2">
      <c r="A43" s="191">
        <v>40</v>
      </c>
      <c r="B43" s="193" t="s">
        <v>975</v>
      </c>
      <c r="C43" s="192" t="s">
        <v>347</v>
      </c>
    </row>
    <row r="44" spans="1:3" x14ac:dyDescent="0.2">
      <c r="A44" s="191">
        <v>41</v>
      </c>
      <c r="B44" s="193" t="s">
        <v>976</v>
      </c>
      <c r="C44" s="192" t="s">
        <v>348</v>
      </c>
    </row>
    <row r="45" spans="1:3" x14ac:dyDescent="0.2">
      <c r="A45" s="191">
        <v>42</v>
      </c>
      <c r="B45" s="193" t="s">
        <v>977</v>
      </c>
      <c r="C45" s="192" t="s">
        <v>349</v>
      </c>
    </row>
    <row r="46" spans="1:3" x14ac:dyDescent="0.2">
      <c r="A46" s="191">
        <v>43</v>
      </c>
      <c r="B46" s="193" t="s">
        <v>978</v>
      </c>
      <c r="C46" s="192" t="s">
        <v>350</v>
      </c>
    </row>
    <row r="47" spans="1:3" x14ac:dyDescent="0.2">
      <c r="A47" s="191">
        <v>44</v>
      </c>
      <c r="B47" s="193" t="s">
        <v>979</v>
      </c>
      <c r="C47" s="192" t="s">
        <v>351</v>
      </c>
    </row>
    <row r="48" spans="1:3" x14ac:dyDescent="0.2">
      <c r="A48" s="191">
        <v>45</v>
      </c>
      <c r="B48" s="193" t="s">
        <v>980</v>
      </c>
      <c r="C48" s="192" t="s">
        <v>352</v>
      </c>
    </row>
    <row r="49" spans="1:3" x14ac:dyDescent="0.2">
      <c r="A49" s="191">
        <v>46</v>
      </c>
      <c r="B49" s="193" t="s">
        <v>981</v>
      </c>
      <c r="C49" s="192" t="s">
        <v>353</v>
      </c>
    </row>
    <row r="50" spans="1:3" x14ac:dyDescent="0.2">
      <c r="A50" s="191">
        <v>47</v>
      </c>
      <c r="B50" s="193" t="s">
        <v>982</v>
      </c>
      <c r="C50" s="192" t="s">
        <v>354</v>
      </c>
    </row>
    <row r="51" spans="1:3" x14ac:dyDescent="0.2">
      <c r="A51" s="191">
        <v>48</v>
      </c>
      <c r="B51" s="193" t="s">
        <v>983</v>
      </c>
      <c r="C51" s="192" t="s">
        <v>355</v>
      </c>
    </row>
    <row r="52" spans="1:3" x14ac:dyDescent="0.2">
      <c r="A52" s="191">
        <v>49</v>
      </c>
      <c r="B52" s="193" t="s">
        <v>984</v>
      </c>
      <c r="C52" s="192" t="s">
        <v>356</v>
      </c>
    </row>
  </sheetData>
  <mergeCells count="1">
    <mergeCell ref="A1:B1"/>
  </mergeCells>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B1:E564"/>
  <sheetViews>
    <sheetView zoomScaleNormal="100" workbookViewId="0">
      <selection activeCell="D190" sqref="D190"/>
    </sheetView>
  </sheetViews>
  <sheetFormatPr defaultColWidth="9.140625" defaultRowHeight="14.25" x14ac:dyDescent="0.2"/>
  <cols>
    <col min="1" max="1" width="9.140625" style="187"/>
    <col min="2" max="2" width="9.140625" style="194"/>
    <col min="3" max="3" width="20.7109375" style="205" customWidth="1"/>
    <col min="4" max="5" width="28.28515625" style="187" bestFit="1" customWidth="1"/>
    <col min="6" max="16384" width="9.140625" style="187"/>
  </cols>
  <sheetData>
    <row r="1" spans="2:5" x14ac:dyDescent="0.2">
      <c r="B1" s="263" t="s">
        <v>985</v>
      </c>
      <c r="C1" s="263"/>
      <c r="D1" s="263"/>
    </row>
    <row r="2" spans="2:5" ht="15" thickBot="1" x14ac:dyDescent="0.25">
      <c r="C2" s="203"/>
      <c r="D2" s="194"/>
    </row>
    <row r="3" spans="2:5" ht="29.25" thickBot="1" x14ac:dyDescent="0.25">
      <c r="B3" s="195" t="s">
        <v>42</v>
      </c>
      <c r="C3" s="204" t="s">
        <v>934</v>
      </c>
      <c r="D3" s="196" t="s">
        <v>986</v>
      </c>
      <c r="E3" s="196" t="s">
        <v>990</v>
      </c>
    </row>
    <row r="4" spans="2:5" ht="15" hidden="1" thickBot="1" x14ac:dyDescent="0.25">
      <c r="B4" s="197">
        <v>1</v>
      </c>
      <c r="C4" s="260" t="s">
        <v>965</v>
      </c>
      <c r="D4" s="198" t="s">
        <v>427</v>
      </c>
      <c r="E4" s="198" t="s">
        <v>991</v>
      </c>
    </row>
    <row r="5" spans="2:5" ht="15" hidden="1" thickBot="1" x14ac:dyDescent="0.25">
      <c r="B5" s="199">
        <v>2</v>
      </c>
      <c r="C5" s="261"/>
      <c r="D5" s="200" t="s">
        <v>428</v>
      </c>
      <c r="E5" s="200" t="s">
        <v>992</v>
      </c>
    </row>
    <row r="6" spans="2:5" ht="15" hidden="1" thickBot="1" x14ac:dyDescent="0.25">
      <c r="B6" s="199">
        <v>3</v>
      </c>
      <c r="C6" s="261"/>
      <c r="D6" s="200" t="s">
        <v>429</v>
      </c>
      <c r="E6" s="200" t="s">
        <v>993</v>
      </c>
    </row>
    <row r="7" spans="2:5" ht="15" hidden="1" thickBot="1" x14ac:dyDescent="0.25">
      <c r="B7" s="199">
        <v>4</v>
      </c>
      <c r="C7" s="261"/>
      <c r="D7" s="200" t="s">
        <v>431</v>
      </c>
      <c r="E7" s="200" t="s">
        <v>994</v>
      </c>
    </row>
    <row r="8" spans="2:5" ht="15" hidden="1" thickBot="1" x14ac:dyDescent="0.25">
      <c r="B8" s="199">
        <v>5</v>
      </c>
      <c r="C8" s="261"/>
      <c r="D8" s="200" t="s">
        <v>432</v>
      </c>
      <c r="E8" s="200" t="s">
        <v>995</v>
      </c>
    </row>
    <row r="9" spans="2:5" ht="15" hidden="1" thickBot="1" x14ac:dyDescent="0.25">
      <c r="B9" s="199">
        <v>6</v>
      </c>
      <c r="C9" s="261"/>
      <c r="D9" s="200" t="s">
        <v>437</v>
      </c>
      <c r="E9" s="200" t="s">
        <v>996</v>
      </c>
    </row>
    <row r="10" spans="2:5" ht="15" hidden="1" thickBot="1" x14ac:dyDescent="0.25">
      <c r="B10" s="199">
        <v>7</v>
      </c>
      <c r="C10" s="261"/>
      <c r="D10" s="200" t="s">
        <v>430</v>
      </c>
      <c r="E10" s="200" t="s">
        <v>997</v>
      </c>
    </row>
    <row r="11" spans="2:5" ht="15" hidden="1" thickBot="1" x14ac:dyDescent="0.25">
      <c r="B11" s="199">
        <v>8</v>
      </c>
      <c r="C11" s="261"/>
      <c r="D11" s="200" t="s">
        <v>433</v>
      </c>
      <c r="E11" s="200" t="s">
        <v>998</v>
      </c>
    </row>
    <row r="12" spans="2:5" ht="15" hidden="1" thickBot="1" x14ac:dyDescent="0.25">
      <c r="B12" s="199">
        <v>9</v>
      </c>
      <c r="C12" s="261"/>
      <c r="D12" s="200" t="s">
        <v>434</v>
      </c>
      <c r="E12" s="200" t="s">
        <v>999</v>
      </c>
    </row>
    <row r="13" spans="2:5" ht="15" hidden="1" thickBot="1" x14ac:dyDescent="0.25">
      <c r="B13" s="199">
        <v>10</v>
      </c>
      <c r="C13" s="261"/>
      <c r="D13" s="200" t="s">
        <v>435</v>
      </c>
      <c r="E13" s="200" t="s">
        <v>1000</v>
      </c>
    </row>
    <row r="14" spans="2:5" ht="15" hidden="1" thickBot="1" x14ac:dyDescent="0.25">
      <c r="B14" s="201">
        <v>11</v>
      </c>
      <c r="C14" s="262"/>
      <c r="D14" s="202" t="s">
        <v>436</v>
      </c>
      <c r="E14" s="202" t="s">
        <v>1001</v>
      </c>
    </row>
    <row r="15" spans="2:5" ht="15" hidden="1" thickBot="1" x14ac:dyDescent="0.25">
      <c r="B15" s="197">
        <v>1</v>
      </c>
      <c r="C15" s="260" t="s">
        <v>969</v>
      </c>
      <c r="D15" s="198" t="s">
        <v>438</v>
      </c>
      <c r="E15" s="198" t="s">
        <v>991</v>
      </c>
    </row>
    <row r="16" spans="2:5" ht="15" hidden="1" thickBot="1" x14ac:dyDescent="0.25">
      <c r="B16" s="199">
        <v>2</v>
      </c>
      <c r="C16" s="261"/>
      <c r="D16" s="200" t="s">
        <v>439</v>
      </c>
      <c r="E16" s="200" t="s">
        <v>992</v>
      </c>
    </row>
    <row r="17" spans="2:5" ht="15" hidden="1" thickBot="1" x14ac:dyDescent="0.25">
      <c r="B17" s="199">
        <v>3</v>
      </c>
      <c r="C17" s="261"/>
      <c r="D17" s="200" t="s">
        <v>440</v>
      </c>
      <c r="E17" s="200" t="s">
        <v>993</v>
      </c>
    </row>
    <row r="18" spans="2:5" ht="15" hidden="1" thickBot="1" x14ac:dyDescent="0.25">
      <c r="B18" s="199">
        <v>4</v>
      </c>
      <c r="C18" s="261"/>
      <c r="D18" s="200" t="s">
        <v>445</v>
      </c>
      <c r="E18" s="200" t="s">
        <v>994</v>
      </c>
    </row>
    <row r="19" spans="2:5" ht="15" hidden="1" thickBot="1" x14ac:dyDescent="0.25">
      <c r="B19" s="199">
        <v>5</v>
      </c>
      <c r="C19" s="261"/>
      <c r="D19" s="200" t="s">
        <v>446</v>
      </c>
      <c r="E19" s="200" t="s">
        <v>995</v>
      </c>
    </row>
    <row r="20" spans="2:5" ht="15" hidden="1" thickBot="1" x14ac:dyDescent="0.25">
      <c r="B20" s="199">
        <v>6</v>
      </c>
      <c r="C20" s="261"/>
      <c r="D20" s="200" t="s">
        <v>447</v>
      </c>
      <c r="E20" s="200" t="s">
        <v>1002</v>
      </c>
    </row>
    <row r="21" spans="2:5" ht="15" hidden="1" thickBot="1" x14ac:dyDescent="0.25">
      <c r="B21" s="199">
        <v>7</v>
      </c>
      <c r="C21" s="261"/>
      <c r="D21" s="200" t="s">
        <v>449</v>
      </c>
      <c r="E21" s="200" t="s">
        <v>1003</v>
      </c>
    </row>
    <row r="22" spans="2:5" ht="15" hidden="1" thickBot="1" x14ac:dyDescent="0.25">
      <c r="B22" s="199">
        <v>8</v>
      </c>
      <c r="C22" s="261"/>
      <c r="D22" s="200" t="s">
        <v>444</v>
      </c>
      <c r="E22" s="200" t="s">
        <v>997</v>
      </c>
    </row>
    <row r="23" spans="2:5" ht="15" hidden="1" thickBot="1" x14ac:dyDescent="0.25">
      <c r="B23" s="199">
        <v>9</v>
      </c>
      <c r="C23" s="261"/>
      <c r="D23" s="200" t="s">
        <v>448</v>
      </c>
      <c r="E23" s="200" t="s">
        <v>998</v>
      </c>
    </row>
    <row r="24" spans="2:5" ht="15" hidden="1" thickBot="1" x14ac:dyDescent="0.25">
      <c r="B24" s="199">
        <v>10</v>
      </c>
      <c r="C24" s="261"/>
      <c r="D24" s="200" t="s">
        <v>450</v>
      </c>
      <c r="E24" s="200" t="s">
        <v>999</v>
      </c>
    </row>
    <row r="25" spans="2:5" ht="15" hidden="1" thickBot="1" x14ac:dyDescent="0.25">
      <c r="B25" s="199">
        <v>11</v>
      </c>
      <c r="C25" s="261"/>
      <c r="D25" s="200" t="s">
        <v>451</v>
      </c>
      <c r="E25" s="200" t="s">
        <v>1000</v>
      </c>
    </row>
    <row r="26" spans="2:5" ht="15" hidden="1" thickBot="1" x14ac:dyDescent="0.25">
      <c r="B26" s="199">
        <v>12</v>
      </c>
      <c r="C26" s="261"/>
      <c r="D26" s="200" t="s">
        <v>441</v>
      </c>
      <c r="E26" s="200" t="s">
        <v>1001</v>
      </c>
    </row>
    <row r="27" spans="2:5" ht="15" hidden="1" thickBot="1" x14ac:dyDescent="0.25">
      <c r="B27" s="199">
        <v>13</v>
      </c>
      <c r="C27" s="261"/>
      <c r="D27" s="200" t="s">
        <v>442</v>
      </c>
      <c r="E27" s="200" t="s">
        <v>1004</v>
      </c>
    </row>
    <row r="28" spans="2:5" ht="15" hidden="1" thickBot="1" x14ac:dyDescent="0.25">
      <c r="B28" s="201">
        <v>14</v>
      </c>
      <c r="C28" s="262"/>
      <c r="D28" s="202" t="s">
        <v>443</v>
      </c>
      <c r="E28" s="202" t="s">
        <v>1005</v>
      </c>
    </row>
    <row r="29" spans="2:5" ht="15" hidden="1" thickBot="1" x14ac:dyDescent="0.25">
      <c r="B29" s="197">
        <v>1</v>
      </c>
      <c r="C29" s="260" t="s">
        <v>972</v>
      </c>
      <c r="D29" s="198" t="s">
        <v>454</v>
      </c>
      <c r="E29" s="198" t="s">
        <v>991</v>
      </c>
    </row>
    <row r="30" spans="2:5" ht="15" hidden="1" thickBot="1" x14ac:dyDescent="0.25">
      <c r="B30" s="199">
        <v>2</v>
      </c>
      <c r="C30" s="261"/>
      <c r="D30" s="200" t="s">
        <v>455</v>
      </c>
      <c r="E30" s="200" t="s">
        <v>992</v>
      </c>
    </row>
    <row r="31" spans="2:5" ht="15" hidden="1" thickBot="1" x14ac:dyDescent="0.25">
      <c r="B31" s="199">
        <v>3</v>
      </c>
      <c r="C31" s="261"/>
      <c r="D31" s="200" t="s">
        <v>456</v>
      </c>
      <c r="E31" s="200" t="s">
        <v>993</v>
      </c>
    </row>
    <row r="32" spans="2:5" ht="15" hidden="1" thickBot="1" x14ac:dyDescent="0.25">
      <c r="B32" s="199">
        <v>4</v>
      </c>
      <c r="C32" s="261"/>
      <c r="D32" s="200" t="s">
        <v>458</v>
      </c>
      <c r="E32" s="200" t="s">
        <v>994</v>
      </c>
    </row>
    <row r="33" spans="2:5" ht="15" hidden="1" thickBot="1" x14ac:dyDescent="0.25">
      <c r="B33" s="199">
        <v>5</v>
      </c>
      <c r="C33" s="261"/>
      <c r="D33" s="200" t="s">
        <v>459</v>
      </c>
      <c r="E33" s="200" t="s">
        <v>995</v>
      </c>
    </row>
    <row r="34" spans="2:5" ht="15" hidden="1" thickBot="1" x14ac:dyDescent="0.25">
      <c r="B34" s="199">
        <v>6</v>
      </c>
      <c r="C34" s="261"/>
      <c r="D34" s="200" t="s">
        <v>453</v>
      </c>
      <c r="E34" s="200" t="s">
        <v>1006</v>
      </c>
    </row>
    <row r="35" spans="2:5" ht="15" hidden="1" thickBot="1" x14ac:dyDescent="0.25">
      <c r="B35" s="199">
        <v>7</v>
      </c>
      <c r="C35" s="261"/>
      <c r="D35" s="200" t="s">
        <v>452</v>
      </c>
      <c r="E35" s="200" t="s">
        <v>1007</v>
      </c>
    </row>
    <row r="36" spans="2:5" ht="15" hidden="1" thickBot="1" x14ac:dyDescent="0.25">
      <c r="B36" s="199">
        <v>8</v>
      </c>
      <c r="C36" s="261"/>
      <c r="D36" s="200" t="s">
        <v>460</v>
      </c>
      <c r="E36" s="200" t="s">
        <v>1008</v>
      </c>
    </row>
    <row r="37" spans="2:5" ht="15" hidden="1" thickBot="1" x14ac:dyDescent="0.25">
      <c r="B37" s="199">
        <v>9</v>
      </c>
      <c r="C37" s="261"/>
      <c r="D37" s="200" t="s">
        <v>457</v>
      </c>
      <c r="E37" s="200" t="s">
        <v>997</v>
      </c>
    </row>
    <row r="38" spans="2:5" ht="15" hidden="1" thickBot="1" x14ac:dyDescent="0.25">
      <c r="B38" s="199">
        <v>10</v>
      </c>
      <c r="C38" s="261"/>
      <c r="D38" s="200" t="s">
        <v>461</v>
      </c>
      <c r="E38" s="200" t="s">
        <v>998</v>
      </c>
    </row>
    <row r="39" spans="2:5" ht="15" hidden="1" thickBot="1" x14ac:dyDescent="0.25">
      <c r="B39" s="199">
        <v>11</v>
      </c>
      <c r="C39" s="261"/>
      <c r="D39" s="200" t="s">
        <v>462</v>
      </c>
      <c r="E39" s="200" t="s">
        <v>1009</v>
      </c>
    </row>
    <row r="40" spans="2:5" ht="15" hidden="1" thickBot="1" x14ac:dyDescent="0.25">
      <c r="B40" s="201">
        <v>12</v>
      </c>
      <c r="C40" s="262"/>
      <c r="D40" s="202" t="s">
        <v>463</v>
      </c>
      <c r="E40" s="202" t="s">
        <v>1010</v>
      </c>
    </row>
    <row r="41" spans="2:5" ht="15" hidden="1" thickBot="1" x14ac:dyDescent="0.25">
      <c r="B41" s="197">
        <v>1</v>
      </c>
      <c r="C41" s="260" t="s">
        <v>980</v>
      </c>
      <c r="D41" s="198" t="s">
        <v>469</v>
      </c>
      <c r="E41" s="198" t="s">
        <v>1011</v>
      </c>
    </row>
    <row r="42" spans="2:5" ht="15" hidden="1" thickBot="1" x14ac:dyDescent="0.25">
      <c r="B42" s="199">
        <v>2</v>
      </c>
      <c r="C42" s="261"/>
      <c r="D42" s="200" t="s">
        <v>470</v>
      </c>
      <c r="E42" s="200" t="s">
        <v>1012</v>
      </c>
    </row>
    <row r="43" spans="2:5" ht="15" hidden="1" thickBot="1" x14ac:dyDescent="0.25">
      <c r="B43" s="199">
        <v>3</v>
      </c>
      <c r="C43" s="261"/>
      <c r="D43" s="200" t="s">
        <v>475</v>
      </c>
      <c r="E43" s="200" t="s">
        <v>994</v>
      </c>
    </row>
    <row r="44" spans="2:5" ht="15" hidden="1" thickBot="1" x14ac:dyDescent="0.25">
      <c r="B44" s="199">
        <v>4</v>
      </c>
      <c r="C44" s="261"/>
      <c r="D44" s="200" t="s">
        <v>476</v>
      </c>
      <c r="E44" s="200" t="s">
        <v>995</v>
      </c>
    </row>
    <row r="45" spans="2:5" ht="15" hidden="1" thickBot="1" x14ac:dyDescent="0.25">
      <c r="B45" s="199">
        <v>5</v>
      </c>
      <c r="C45" s="261"/>
      <c r="D45" s="200" t="s">
        <v>477</v>
      </c>
      <c r="E45" s="200" t="s">
        <v>1002</v>
      </c>
    </row>
    <row r="46" spans="2:5" ht="15" hidden="1" thickBot="1" x14ac:dyDescent="0.25">
      <c r="B46" s="199">
        <v>6</v>
      </c>
      <c r="C46" s="261"/>
      <c r="D46" s="200" t="s">
        <v>478</v>
      </c>
      <c r="E46" s="200" t="s">
        <v>1008</v>
      </c>
    </row>
    <row r="47" spans="2:5" ht="15" hidden="1" thickBot="1" x14ac:dyDescent="0.25">
      <c r="B47" s="199">
        <v>7</v>
      </c>
      <c r="C47" s="261"/>
      <c r="D47" s="200" t="s">
        <v>464</v>
      </c>
      <c r="E47" s="200" t="s">
        <v>997</v>
      </c>
    </row>
    <row r="48" spans="2:5" ht="15" hidden="1" thickBot="1" x14ac:dyDescent="0.25">
      <c r="B48" s="199">
        <v>8</v>
      </c>
      <c r="C48" s="261"/>
      <c r="D48" s="200" t="s">
        <v>465</v>
      </c>
      <c r="E48" s="200" t="s">
        <v>998</v>
      </c>
    </row>
    <row r="49" spans="2:5" ht="15" hidden="1" thickBot="1" x14ac:dyDescent="0.25">
      <c r="B49" s="199">
        <v>9</v>
      </c>
      <c r="C49" s="261"/>
      <c r="D49" s="200" t="s">
        <v>466</v>
      </c>
      <c r="E49" s="200" t="s">
        <v>1009</v>
      </c>
    </row>
    <row r="50" spans="2:5" ht="15" hidden="1" thickBot="1" x14ac:dyDescent="0.25">
      <c r="B50" s="199">
        <v>10</v>
      </c>
      <c r="C50" s="261"/>
      <c r="D50" s="200" t="s">
        <v>467</v>
      </c>
      <c r="E50" s="200" t="s">
        <v>1010</v>
      </c>
    </row>
    <row r="51" spans="2:5" ht="15" hidden="1" thickBot="1" x14ac:dyDescent="0.25">
      <c r="B51" s="199">
        <v>11</v>
      </c>
      <c r="C51" s="261"/>
      <c r="D51" s="200" t="s">
        <v>468</v>
      </c>
      <c r="E51" s="200" t="s">
        <v>999</v>
      </c>
    </row>
    <row r="52" spans="2:5" ht="15" hidden="1" thickBot="1" x14ac:dyDescent="0.25">
      <c r="B52" s="199">
        <v>12</v>
      </c>
      <c r="C52" s="261"/>
      <c r="D52" s="200" t="s">
        <v>471</v>
      </c>
      <c r="E52" s="200" t="s">
        <v>1000</v>
      </c>
    </row>
    <row r="53" spans="2:5" ht="15" hidden="1" thickBot="1" x14ac:dyDescent="0.25">
      <c r="B53" s="199">
        <v>13</v>
      </c>
      <c r="C53" s="261"/>
      <c r="D53" s="200" t="s">
        <v>472</v>
      </c>
      <c r="E53" s="200" t="s">
        <v>1013</v>
      </c>
    </row>
    <row r="54" spans="2:5" ht="15" hidden="1" thickBot="1" x14ac:dyDescent="0.25">
      <c r="B54" s="199">
        <v>14</v>
      </c>
      <c r="C54" s="261"/>
      <c r="D54" s="200" t="s">
        <v>473</v>
      </c>
      <c r="E54" s="200" t="s">
        <v>1014</v>
      </c>
    </row>
    <row r="55" spans="2:5" ht="15" hidden="1" thickBot="1" x14ac:dyDescent="0.25">
      <c r="B55" s="201">
        <v>15</v>
      </c>
      <c r="C55" s="262"/>
      <c r="D55" s="202" t="s">
        <v>474</v>
      </c>
      <c r="E55" s="202" t="s">
        <v>1001</v>
      </c>
    </row>
    <row r="56" spans="2:5" ht="15" hidden="1" thickBot="1" x14ac:dyDescent="0.25">
      <c r="B56" s="197">
        <v>1</v>
      </c>
      <c r="C56" s="260" t="s">
        <v>945</v>
      </c>
      <c r="D56" s="198" t="s">
        <v>500</v>
      </c>
      <c r="E56" s="198" t="s">
        <v>996</v>
      </c>
    </row>
    <row r="57" spans="2:5" ht="15" hidden="1" thickBot="1" x14ac:dyDescent="0.25">
      <c r="B57" s="199">
        <v>2</v>
      </c>
      <c r="C57" s="261"/>
      <c r="D57" s="200" t="s">
        <v>496</v>
      </c>
      <c r="E57" s="200" t="s">
        <v>1003</v>
      </c>
    </row>
    <row r="58" spans="2:5" ht="15" hidden="1" thickBot="1" x14ac:dyDescent="0.25">
      <c r="B58" s="199">
        <v>3</v>
      </c>
      <c r="C58" s="261"/>
      <c r="D58" s="200" t="s">
        <v>494</v>
      </c>
      <c r="E58" s="200" t="s">
        <v>997</v>
      </c>
    </row>
    <row r="59" spans="2:5" ht="15" hidden="1" thickBot="1" x14ac:dyDescent="0.25">
      <c r="B59" s="199">
        <v>4</v>
      </c>
      <c r="C59" s="261"/>
      <c r="D59" s="200" t="s">
        <v>495</v>
      </c>
      <c r="E59" s="200" t="s">
        <v>998</v>
      </c>
    </row>
    <row r="60" spans="2:5" ht="15" hidden="1" thickBot="1" x14ac:dyDescent="0.25">
      <c r="B60" s="199">
        <v>5</v>
      </c>
      <c r="C60" s="261"/>
      <c r="D60" s="200" t="s">
        <v>497</v>
      </c>
      <c r="E60" s="200" t="s">
        <v>999</v>
      </c>
    </row>
    <row r="61" spans="2:5" ht="15" hidden="1" thickBot="1" x14ac:dyDescent="0.25">
      <c r="B61" s="199">
        <v>6</v>
      </c>
      <c r="C61" s="261"/>
      <c r="D61" s="200" t="s">
        <v>498</v>
      </c>
      <c r="E61" s="200" t="s">
        <v>1000</v>
      </c>
    </row>
    <row r="62" spans="2:5" ht="15" hidden="1" thickBot="1" x14ac:dyDescent="0.25">
      <c r="B62" s="201">
        <v>7</v>
      </c>
      <c r="C62" s="262"/>
      <c r="D62" s="202" t="s">
        <v>499</v>
      </c>
      <c r="E62" s="202" t="s">
        <v>1001</v>
      </c>
    </row>
    <row r="63" spans="2:5" ht="15" hidden="1" thickBot="1" x14ac:dyDescent="0.25">
      <c r="B63" s="197">
        <v>1</v>
      </c>
      <c r="C63" s="260" t="s">
        <v>949</v>
      </c>
      <c r="D63" s="198" t="s">
        <v>501</v>
      </c>
      <c r="E63" s="198" t="s">
        <v>991</v>
      </c>
    </row>
    <row r="64" spans="2:5" ht="15" hidden="1" thickBot="1" x14ac:dyDescent="0.25">
      <c r="B64" s="199">
        <v>2</v>
      </c>
      <c r="C64" s="261"/>
      <c r="D64" s="200" t="s">
        <v>502</v>
      </c>
      <c r="E64" s="200" t="s">
        <v>992</v>
      </c>
    </row>
    <row r="65" spans="2:5" ht="15" hidden="1" thickBot="1" x14ac:dyDescent="0.25">
      <c r="B65" s="199">
        <v>3</v>
      </c>
      <c r="C65" s="261"/>
      <c r="D65" s="200" t="s">
        <v>503</v>
      </c>
      <c r="E65" s="200" t="s">
        <v>993</v>
      </c>
    </row>
    <row r="66" spans="2:5" ht="15" hidden="1" thickBot="1" x14ac:dyDescent="0.25">
      <c r="B66" s="199">
        <v>4</v>
      </c>
      <c r="C66" s="261"/>
      <c r="D66" s="200" t="s">
        <v>505</v>
      </c>
      <c r="E66" s="200" t="s">
        <v>994</v>
      </c>
    </row>
    <row r="67" spans="2:5" ht="15" hidden="1" thickBot="1" x14ac:dyDescent="0.25">
      <c r="B67" s="199">
        <v>5</v>
      </c>
      <c r="C67" s="261"/>
      <c r="D67" s="200" t="s">
        <v>506</v>
      </c>
      <c r="E67" s="200" t="s">
        <v>995</v>
      </c>
    </row>
    <row r="68" spans="2:5" ht="15" hidden="1" thickBot="1" x14ac:dyDescent="0.25">
      <c r="B68" s="199">
        <v>6</v>
      </c>
      <c r="C68" s="261"/>
      <c r="D68" s="200" t="s">
        <v>507</v>
      </c>
      <c r="E68" s="200" t="s">
        <v>1002</v>
      </c>
    </row>
    <row r="69" spans="2:5" ht="15" hidden="1" thickBot="1" x14ac:dyDescent="0.25">
      <c r="B69" s="199">
        <v>7</v>
      </c>
      <c r="C69" s="261"/>
      <c r="D69" s="200" t="s">
        <v>504</v>
      </c>
      <c r="E69" s="200" t="s">
        <v>997</v>
      </c>
    </row>
    <row r="70" spans="2:5" ht="15" hidden="1" thickBot="1" x14ac:dyDescent="0.25">
      <c r="B70" s="199">
        <v>8</v>
      </c>
      <c r="C70" s="261"/>
      <c r="D70" s="200" t="s">
        <v>508</v>
      </c>
      <c r="E70" s="200" t="s">
        <v>998</v>
      </c>
    </row>
    <row r="71" spans="2:5" ht="15" hidden="1" thickBot="1" x14ac:dyDescent="0.25">
      <c r="B71" s="199">
        <v>9</v>
      </c>
      <c r="C71" s="261"/>
      <c r="D71" s="200" t="s">
        <v>509</v>
      </c>
      <c r="E71" s="200" t="s">
        <v>999</v>
      </c>
    </row>
    <row r="72" spans="2:5" ht="15" hidden="1" thickBot="1" x14ac:dyDescent="0.25">
      <c r="B72" s="199">
        <v>10</v>
      </c>
      <c r="C72" s="261"/>
      <c r="D72" s="200" t="s">
        <v>510</v>
      </c>
      <c r="E72" s="200" t="s">
        <v>1000</v>
      </c>
    </row>
    <row r="73" spans="2:5" ht="15" hidden="1" thickBot="1" x14ac:dyDescent="0.25">
      <c r="B73" s="201">
        <v>11</v>
      </c>
      <c r="C73" s="262"/>
      <c r="D73" s="202" t="s">
        <v>511</v>
      </c>
      <c r="E73" s="202" t="s">
        <v>1001</v>
      </c>
    </row>
    <row r="74" spans="2:5" ht="15" hidden="1" thickBot="1" x14ac:dyDescent="0.25">
      <c r="B74" s="197">
        <v>1</v>
      </c>
      <c r="C74" s="260" t="s">
        <v>948</v>
      </c>
      <c r="D74" s="198" t="s">
        <v>415</v>
      </c>
      <c r="E74" s="198" t="s">
        <v>1015</v>
      </c>
    </row>
    <row r="75" spans="2:5" ht="15" hidden="1" thickBot="1" x14ac:dyDescent="0.25">
      <c r="B75" s="199">
        <v>2</v>
      </c>
      <c r="C75" s="261"/>
      <c r="D75" s="200" t="s">
        <v>416</v>
      </c>
      <c r="E75" s="200" t="s">
        <v>1016</v>
      </c>
    </row>
    <row r="76" spans="2:5" ht="15" hidden="1" thickBot="1" x14ac:dyDescent="0.25">
      <c r="B76" s="199">
        <v>3</v>
      </c>
      <c r="C76" s="261"/>
      <c r="D76" s="200" t="s">
        <v>412</v>
      </c>
      <c r="E76" s="200" t="s">
        <v>994</v>
      </c>
    </row>
    <row r="77" spans="2:5" ht="15" hidden="1" thickBot="1" x14ac:dyDescent="0.25">
      <c r="B77" s="199">
        <v>4</v>
      </c>
      <c r="C77" s="261"/>
      <c r="D77" s="200" t="s">
        <v>413</v>
      </c>
      <c r="E77" s="200" t="s">
        <v>995</v>
      </c>
    </row>
    <row r="78" spans="2:5" ht="15" hidden="1" thickBot="1" x14ac:dyDescent="0.25">
      <c r="B78" s="199">
        <v>5</v>
      </c>
      <c r="C78" s="261"/>
      <c r="D78" s="200" t="s">
        <v>409</v>
      </c>
      <c r="E78" s="200" t="s">
        <v>1006</v>
      </c>
    </row>
    <row r="79" spans="2:5" ht="15" hidden="1" thickBot="1" x14ac:dyDescent="0.25">
      <c r="B79" s="199">
        <v>6</v>
      </c>
      <c r="C79" s="261"/>
      <c r="D79" s="200" t="s">
        <v>411</v>
      </c>
      <c r="E79" s="200" t="s">
        <v>1003</v>
      </c>
    </row>
    <row r="80" spans="2:5" ht="15" hidden="1" thickBot="1" x14ac:dyDescent="0.25">
      <c r="B80" s="199">
        <v>7</v>
      </c>
      <c r="C80" s="261"/>
      <c r="D80" s="200" t="s">
        <v>414</v>
      </c>
      <c r="E80" s="200" t="s">
        <v>1008</v>
      </c>
    </row>
    <row r="81" spans="2:5" ht="15" hidden="1" thickBot="1" x14ac:dyDescent="0.25">
      <c r="B81" s="201">
        <v>8</v>
      </c>
      <c r="C81" s="262"/>
      <c r="D81" s="202" t="s">
        <v>410</v>
      </c>
      <c r="E81" s="202" t="s">
        <v>997</v>
      </c>
    </row>
    <row r="82" spans="2:5" ht="15" hidden="1" thickBot="1" x14ac:dyDescent="0.25">
      <c r="B82" s="197">
        <v>1</v>
      </c>
      <c r="C82" s="260" t="s">
        <v>978</v>
      </c>
      <c r="D82" s="198" t="s">
        <v>512</v>
      </c>
      <c r="E82" s="198" t="s">
        <v>1006</v>
      </c>
    </row>
    <row r="83" spans="2:5" ht="15" hidden="1" thickBot="1" x14ac:dyDescent="0.25">
      <c r="B83" s="199">
        <v>2</v>
      </c>
      <c r="C83" s="261"/>
      <c r="D83" s="200" t="s">
        <v>518</v>
      </c>
      <c r="E83" s="200" t="s">
        <v>1003</v>
      </c>
    </row>
    <row r="84" spans="2:5" ht="15" hidden="1" thickBot="1" x14ac:dyDescent="0.25">
      <c r="B84" s="199">
        <v>3</v>
      </c>
      <c r="C84" s="261"/>
      <c r="D84" s="200" t="s">
        <v>513</v>
      </c>
      <c r="E84" s="200" t="s">
        <v>997</v>
      </c>
    </row>
    <row r="85" spans="2:5" ht="15" hidden="1" thickBot="1" x14ac:dyDescent="0.25">
      <c r="B85" s="199">
        <v>4</v>
      </c>
      <c r="C85" s="261"/>
      <c r="D85" s="200" t="s">
        <v>514</v>
      </c>
      <c r="E85" s="200" t="s">
        <v>998</v>
      </c>
    </row>
    <row r="86" spans="2:5" ht="15" hidden="1" thickBot="1" x14ac:dyDescent="0.25">
      <c r="B86" s="199">
        <v>5</v>
      </c>
      <c r="C86" s="261"/>
      <c r="D86" s="200" t="s">
        <v>515</v>
      </c>
      <c r="E86" s="200" t="s">
        <v>999</v>
      </c>
    </row>
    <row r="87" spans="2:5" ht="15" hidden="1" thickBot="1" x14ac:dyDescent="0.25">
      <c r="B87" s="199">
        <v>6</v>
      </c>
      <c r="C87" s="261"/>
      <c r="D87" s="200" t="s">
        <v>516</v>
      </c>
      <c r="E87" s="200" t="s">
        <v>1000</v>
      </c>
    </row>
    <row r="88" spans="2:5" ht="15" hidden="1" thickBot="1" x14ac:dyDescent="0.25">
      <c r="B88" s="201">
        <v>7</v>
      </c>
      <c r="C88" s="262"/>
      <c r="D88" s="202" t="s">
        <v>517</v>
      </c>
      <c r="E88" s="202" t="s">
        <v>1001</v>
      </c>
    </row>
    <row r="89" spans="2:5" ht="15" hidden="1" thickBot="1" x14ac:dyDescent="0.25">
      <c r="B89" s="197">
        <v>1</v>
      </c>
      <c r="C89" s="260" t="s">
        <v>941</v>
      </c>
      <c r="D89" s="198" t="s">
        <v>362</v>
      </c>
      <c r="E89" s="198" t="s">
        <v>1011</v>
      </c>
    </row>
    <row r="90" spans="2:5" ht="15" hidden="1" thickBot="1" x14ac:dyDescent="0.25">
      <c r="B90" s="199">
        <v>2</v>
      </c>
      <c r="C90" s="261"/>
      <c r="D90" s="200" t="s">
        <v>363</v>
      </c>
      <c r="E90" s="200" t="s">
        <v>1012</v>
      </c>
    </row>
    <row r="91" spans="2:5" ht="15" hidden="1" thickBot="1" x14ac:dyDescent="0.25">
      <c r="B91" s="199">
        <v>3</v>
      </c>
      <c r="C91" s="261"/>
      <c r="D91" s="200" t="s">
        <v>357</v>
      </c>
      <c r="E91" s="200" t="s">
        <v>1017</v>
      </c>
    </row>
    <row r="92" spans="2:5" ht="15" hidden="1" thickBot="1" x14ac:dyDescent="0.25">
      <c r="B92" s="199">
        <v>4</v>
      </c>
      <c r="C92" s="261"/>
      <c r="D92" s="200" t="s">
        <v>358</v>
      </c>
      <c r="E92" s="200" t="s">
        <v>1018</v>
      </c>
    </row>
    <row r="93" spans="2:5" ht="15" hidden="1" thickBot="1" x14ac:dyDescent="0.25">
      <c r="B93" s="199">
        <v>5</v>
      </c>
      <c r="C93" s="261"/>
      <c r="D93" s="200" t="s">
        <v>359</v>
      </c>
      <c r="E93" s="200" t="s">
        <v>991</v>
      </c>
    </row>
    <row r="94" spans="2:5" ht="15" hidden="1" thickBot="1" x14ac:dyDescent="0.25">
      <c r="B94" s="199">
        <v>6</v>
      </c>
      <c r="C94" s="261"/>
      <c r="D94" s="200" t="s">
        <v>360</v>
      </c>
      <c r="E94" s="200" t="s">
        <v>992</v>
      </c>
    </row>
    <row r="95" spans="2:5" ht="15" hidden="1" thickBot="1" x14ac:dyDescent="0.25">
      <c r="B95" s="199">
        <v>7</v>
      </c>
      <c r="C95" s="261"/>
      <c r="D95" s="200" t="s">
        <v>361</v>
      </c>
      <c r="E95" s="200" t="s">
        <v>993</v>
      </c>
    </row>
    <row r="96" spans="2:5" ht="15" hidden="1" thickBot="1" x14ac:dyDescent="0.25">
      <c r="B96" s="199">
        <v>8</v>
      </c>
      <c r="C96" s="261"/>
      <c r="D96" s="200" t="s">
        <v>366</v>
      </c>
      <c r="E96" s="200" t="s">
        <v>994</v>
      </c>
    </row>
    <row r="97" spans="2:5" ht="15" hidden="1" thickBot="1" x14ac:dyDescent="0.25">
      <c r="B97" s="199">
        <v>9</v>
      </c>
      <c r="C97" s="261"/>
      <c r="D97" s="200" t="s">
        <v>367</v>
      </c>
      <c r="E97" s="200" t="s">
        <v>995</v>
      </c>
    </row>
    <row r="98" spans="2:5" ht="15" hidden="1" thickBot="1" x14ac:dyDescent="0.25">
      <c r="B98" s="199">
        <v>10</v>
      </c>
      <c r="C98" s="261"/>
      <c r="D98" s="200" t="s">
        <v>368</v>
      </c>
      <c r="E98" s="200" t="s">
        <v>1002</v>
      </c>
    </row>
    <row r="99" spans="2:5" ht="15" hidden="1" thickBot="1" x14ac:dyDescent="0.25">
      <c r="B99" s="199">
        <v>11</v>
      </c>
      <c r="C99" s="261"/>
      <c r="D99" s="200" t="s">
        <v>364</v>
      </c>
      <c r="E99" s="200" t="s">
        <v>1006</v>
      </c>
    </row>
    <row r="100" spans="2:5" ht="15" hidden="1" thickBot="1" x14ac:dyDescent="0.25">
      <c r="B100" s="199">
        <v>12</v>
      </c>
      <c r="C100" s="261"/>
      <c r="D100" s="200" t="s">
        <v>365</v>
      </c>
      <c r="E100" s="200" t="s">
        <v>1007</v>
      </c>
    </row>
    <row r="101" spans="2:5" ht="15" hidden="1" thickBot="1" x14ac:dyDescent="0.25">
      <c r="B101" s="199">
        <v>13</v>
      </c>
      <c r="C101" s="261"/>
      <c r="D101" s="200" t="s">
        <v>369</v>
      </c>
      <c r="E101" s="200" t="s">
        <v>1003</v>
      </c>
    </row>
    <row r="102" spans="2:5" ht="15" hidden="1" thickBot="1" x14ac:dyDescent="0.25">
      <c r="B102" s="199">
        <v>14</v>
      </c>
      <c r="C102" s="261"/>
      <c r="D102" s="200" t="s">
        <v>370</v>
      </c>
      <c r="E102" s="200" t="s">
        <v>1008</v>
      </c>
    </row>
    <row r="103" spans="2:5" ht="15" hidden="1" thickBot="1" x14ac:dyDescent="0.25">
      <c r="B103" s="199">
        <v>15</v>
      </c>
      <c r="C103" s="261"/>
      <c r="D103" s="200" t="s">
        <v>371</v>
      </c>
      <c r="E103" s="200" t="s">
        <v>1019</v>
      </c>
    </row>
    <row r="104" spans="2:5" ht="15" hidden="1" thickBot="1" x14ac:dyDescent="0.25">
      <c r="B104" s="199">
        <v>16</v>
      </c>
      <c r="C104" s="261"/>
      <c r="D104" s="200" t="s">
        <v>372</v>
      </c>
      <c r="E104" s="200" t="s">
        <v>997</v>
      </c>
    </row>
    <row r="105" spans="2:5" ht="15" hidden="1" thickBot="1" x14ac:dyDescent="0.25">
      <c r="B105" s="201">
        <v>17</v>
      </c>
      <c r="C105" s="262"/>
      <c r="D105" s="202" t="s">
        <v>373</v>
      </c>
      <c r="E105" s="202" t="s">
        <v>998</v>
      </c>
    </row>
    <row r="106" spans="2:5" ht="15" hidden="1" thickBot="1" x14ac:dyDescent="0.25">
      <c r="B106" s="197">
        <v>1</v>
      </c>
      <c r="C106" s="260" t="s">
        <v>952</v>
      </c>
      <c r="D106" s="198" t="s">
        <v>902</v>
      </c>
      <c r="E106" s="198" t="s">
        <v>996</v>
      </c>
    </row>
    <row r="107" spans="2:5" ht="15" hidden="1" thickBot="1" x14ac:dyDescent="0.25">
      <c r="B107" s="199">
        <v>2</v>
      </c>
      <c r="C107" s="261"/>
      <c r="D107" s="200" t="s">
        <v>903</v>
      </c>
      <c r="E107" s="200" t="s">
        <v>1003</v>
      </c>
    </row>
    <row r="108" spans="2:5" ht="15" hidden="1" thickBot="1" x14ac:dyDescent="0.25">
      <c r="B108" s="199">
        <v>3</v>
      </c>
      <c r="C108" s="261"/>
      <c r="D108" s="200" t="s">
        <v>897</v>
      </c>
      <c r="E108" s="200" t="s">
        <v>997</v>
      </c>
    </row>
    <row r="109" spans="2:5" ht="15" hidden="1" thickBot="1" x14ac:dyDescent="0.25">
      <c r="B109" s="199">
        <v>4</v>
      </c>
      <c r="C109" s="261"/>
      <c r="D109" s="200" t="s">
        <v>898</v>
      </c>
      <c r="E109" s="200" t="s">
        <v>998</v>
      </c>
    </row>
    <row r="110" spans="2:5" ht="15" hidden="1" thickBot="1" x14ac:dyDescent="0.25">
      <c r="B110" s="199">
        <v>5</v>
      </c>
      <c r="C110" s="261"/>
      <c r="D110" s="200" t="s">
        <v>899</v>
      </c>
      <c r="E110" s="200" t="s">
        <v>999</v>
      </c>
    </row>
    <row r="111" spans="2:5" ht="15" hidden="1" thickBot="1" x14ac:dyDescent="0.25">
      <c r="B111" s="199">
        <v>6</v>
      </c>
      <c r="C111" s="261"/>
      <c r="D111" s="200" t="s">
        <v>900</v>
      </c>
      <c r="E111" s="200" t="s">
        <v>1000</v>
      </c>
    </row>
    <row r="112" spans="2:5" ht="15" hidden="1" thickBot="1" x14ac:dyDescent="0.25">
      <c r="B112" s="201">
        <v>7</v>
      </c>
      <c r="C112" s="262"/>
      <c r="D112" s="202" t="s">
        <v>901</v>
      </c>
      <c r="E112" s="202" t="s">
        <v>1001</v>
      </c>
    </row>
    <row r="113" spans="2:5" ht="15" hidden="1" thickBot="1" x14ac:dyDescent="0.25">
      <c r="B113" s="197">
        <v>1</v>
      </c>
      <c r="C113" s="260" t="s">
        <v>940</v>
      </c>
      <c r="D113" s="198" t="s">
        <v>527</v>
      </c>
      <c r="E113" s="198" t="s">
        <v>991</v>
      </c>
    </row>
    <row r="114" spans="2:5" ht="15" hidden="1" thickBot="1" x14ac:dyDescent="0.25">
      <c r="B114" s="199">
        <v>2</v>
      </c>
      <c r="C114" s="261"/>
      <c r="D114" s="200" t="s">
        <v>528</v>
      </c>
      <c r="E114" s="200" t="s">
        <v>993</v>
      </c>
    </row>
    <row r="115" spans="2:5" ht="15" hidden="1" thickBot="1" x14ac:dyDescent="0.25">
      <c r="B115" s="199">
        <v>3</v>
      </c>
      <c r="C115" s="261"/>
      <c r="D115" s="200" t="s">
        <v>522</v>
      </c>
      <c r="E115" s="200" t="s">
        <v>994</v>
      </c>
    </row>
    <row r="116" spans="2:5" ht="15" hidden="1" thickBot="1" x14ac:dyDescent="0.25">
      <c r="B116" s="199">
        <v>4</v>
      </c>
      <c r="C116" s="261"/>
      <c r="D116" s="200" t="s">
        <v>523</v>
      </c>
      <c r="E116" s="200" t="s">
        <v>995</v>
      </c>
    </row>
    <row r="117" spans="2:5" ht="15" hidden="1" thickBot="1" x14ac:dyDescent="0.25">
      <c r="B117" s="199">
        <v>5</v>
      </c>
      <c r="C117" s="261"/>
      <c r="D117" s="200" t="s">
        <v>524</v>
      </c>
      <c r="E117" s="200" t="s">
        <v>1002</v>
      </c>
    </row>
    <row r="118" spans="2:5" ht="15" hidden="1" thickBot="1" x14ac:dyDescent="0.25">
      <c r="B118" s="199">
        <v>6</v>
      </c>
      <c r="C118" s="261"/>
      <c r="D118" s="200" t="s">
        <v>519</v>
      </c>
      <c r="E118" s="200" t="s">
        <v>1006</v>
      </c>
    </row>
    <row r="119" spans="2:5" ht="15" hidden="1" thickBot="1" x14ac:dyDescent="0.25">
      <c r="B119" s="199">
        <v>7</v>
      </c>
      <c r="C119" s="261"/>
      <c r="D119" s="200" t="s">
        <v>520</v>
      </c>
      <c r="E119" s="200" t="s">
        <v>1007</v>
      </c>
    </row>
    <row r="120" spans="2:5" ht="15" hidden="1" thickBot="1" x14ac:dyDescent="0.25">
      <c r="B120" s="199">
        <v>8</v>
      </c>
      <c r="C120" s="261"/>
      <c r="D120" s="200" t="s">
        <v>521</v>
      </c>
      <c r="E120" s="200" t="s">
        <v>997</v>
      </c>
    </row>
    <row r="121" spans="2:5" ht="15" hidden="1" thickBot="1" x14ac:dyDescent="0.25">
      <c r="B121" s="199">
        <v>9</v>
      </c>
      <c r="C121" s="261"/>
      <c r="D121" s="200" t="s">
        <v>525</v>
      </c>
      <c r="E121" s="200" t="s">
        <v>998</v>
      </c>
    </row>
    <row r="122" spans="2:5" ht="15" hidden="1" thickBot="1" x14ac:dyDescent="0.25">
      <c r="B122" s="199">
        <v>10</v>
      </c>
      <c r="C122" s="261"/>
      <c r="D122" s="200" t="s">
        <v>526</v>
      </c>
      <c r="E122" s="200" t="s">
        <v>999</v>
      </c>
    </row>
    <row r="123" spans="2:5" ht="15" hidden="1" thickBot="1" x14ac:dyDescent="0.25">
      <c r="B123" s="199">
        <v>11</v>
      </c>
      <c r="C123" s="261"/>
      <c r="D123" s="200" t="s">
        <v>529</v>
      </c>
      <c r="E123" s="200" t="s">
        <v>1000</v>
      </c>
    </row>
    <row r="124" spans="2:5" ht="15" hidden="1" thickBot="1" x14ac:dyDescent="0.25">
      <c r="B124" s="201">
        <v>12</v>
      </c>
      <c r="C124" s="262"/>
      <c r="D124" s="202" t="s">
        <v>530</v>
      </c>
      <c r="E124" s="202" t="s">
        <v>1001</v>
      </c>
    </row>
    <row r="125" spans="2:5" ht="15" hidden="1" thickBot="1" x14ac:dyDescent="0.25">
      <c r="B125" s="197">
        <v>1</v>
      </c>
      <c r="C125" s="260" t="s">
        <v>937</v>
      </c>
      <c r="D125" s="198" t="s">
        <v>891</v>
      </c>
      <c r="E125" s="198" t="s">
        <v>994</v>
      </c>
    </row>
    <row r="126" spans="2:5" ht="15" hidden="1" thickBot="1" x14ac:dyDescent="0.25">
      <c r="B126" s="199">
        <v>2</v>
      </c>
      <c r="C126" s="261"/>
      <c r="D126" s="200" t="s">
        <v>892</v>
      </c>
      <c r="E126" s="200" t="s">
        <v>995</v>
      </c>
    </row>
    <row r="127" spans="2:5" ht="15" hidden="1" thickBot="1" x14ac:dyDescent="0.25">
      <c r="B127" s="199">
        <v>3</v>
      </c>
      <c r="C127" s="261"/>
      <c r="D127" s="200" t="s">
        <v>894</v>
      </c>
      <c r="E127" s="200" t="s">
        <v>1006</v>
      </c>
    </row>
    <row r="128" spans="2:5" ht="15" hidden="1" thickBot="1" x14ac:dyDescent="0.25">
      <c r="B128" s="199">
        <v>4</v>
      </c>
      <c r="C128" s="261"/>
      <c r="D128" s="200" t="s">
        <v>893</v>
      </c>
      <c r="E128" s="200" t="s">
        <v>1003</v>
      </c>
    </row>
    <row r="129" spans="2:5" ht="15" hidden="1" thickBot="1" x14ac:dyDescent="0.25">
      <c r="B129" s="199">
        <v>5</v>
      </c>
      <c r="C129" s="261"/>
      <c r="D129" s="200" t="s">
        <v>890</v>
      </c>
      <c r="E129" s="200" t="s">
        <v>997</v>
      </c>
    </row>
    <row r="130" spans="2:5" ht="15" hidden="1" thickBot="1" x14ac:dyDescent="0.25">
      <c r="B130" s="199">
        <v>6</v>
      </c>
      <c r="C130" s="261"/>
      <c r="D130" s="200" t="s">
        <v>895</v>
      </c>
      <c r="E130" s="200" t="s">
        <v>998</v>
      </c>
    </row>
    <row r="131" spans="2:5" ht="15" hidden="1" thickBot="1" x14ac:dyDescent="0.25">
      <c r="B131" s="201">
        <v>7</v>
      </c>
      <c r="C131" s="262"/>
      <c r="D131" s="202" t="s">
        <v>896</v>
      </c>
      <c r="E131" s="202" t="s">
        <v>999</v>
      </c>
    </row>
    <row r="132" spans="2:5" ht="15" hidden="1" thickBot="1" x14ac:dyDescent="0.25">
      <c r="B132" s="197">
        <v>1</v>
      </c>
      <c r="C132" s="260" t="s">
        <v>954</v>
      </c>
      <c r="D132" s="198" t="s">
        <v>531</v>
      </c>
      <c r="E132" s="198" t="s">
        <v>997</v>
      </c>
    </row>
    <row r="133" spans="2:5" ht="15" hidden="1" thickBot="1" x14ac:dyDescent="0.25">
      <c r="B133" s="199">
        <v>2</v>
      </c>
      <c r="C133" s="261"/>
      <c r="D133" s="200" t="s">
        <v>532</v>
      </c>
      <c r="E133" s="200" t="s">
        <v>1020</v>
      </c>
    </row>
    <row r="134" spans="2:5" ht="15" hidden="1" thickBot="1" x14ac:dyDescent="0.25">
      <c r="B134" s="199">
        <v>3</v>
      </c>
      <c r="C134" s="261"/>
      <c r="D134" s="200" t="s">
        <v>533</v>
      </c>
      <c r="E134" s="200" t="s">
        <v>1021</v>
      </c>
    </row>
    <row r="135" spans="2:5" ht="15" hidden="1" thickBot="1" x14ac:dyDescent="0.25">
      <c r="B135" s="199">
        <v>4</v>
      </c>
      <c r="C135" s="261"/>
      <c r="D135" s="200" t="s">
        <v>534</v>
      </c>
      <c r="E135" s="200" t="s">
        <v>1022</v>
      </c>
    </row>
    <row r="136" spans="2:5" ht="15" hidden="1" thickBot="1" x14ac:dyDescent="0.25">
      <c r="B136" s="199">
        <v>5</v>
      </c>
      <c r="C136" s="261"/>
      <c r="D136" s="200" t="s">
        <v>535</v>
      </c>
      <c r="E136" s="200" t="s">
        <v>998</v>
      </c>
    </row>
    <row r="137" spans="2:5" ht="15" hidden="1" thickBot="1" x14ac:dyDescent="0.25">
      <c r="B137" s="199">
        <v>6</v>
      </c>
      <c r="C137" s="261"/>
      <c r="D137" s="200" t="s">
        <v>536</v>
      </c>
      <c r="E137" s="200" t="s">
        <v>1009</v>
      </c>
    </row>
    <row r="138" spans="2:5" ht="15" hidden="1" thickBot="1" x14ac:dyDescent="0.25">
      <c r="B138" s="199">
        <v>7</v>
      </c>
      <c r="C138" s="261"/>
      <c r="D138" s="200" t="s">
        <v>537</v>
      </c>
      <c r="E138" s="200" t="s">
        <v>1010</v>
      </c>
    </row>
    <row r="139" spans="2:5" ht="15" hidden="1" thickBot="1" x14ac:dyDescent="0.25">
      <c r="B139" s="199">
        <v>8</v>
      </c>
      <c r="C139" s="261"/>
      <c r="D139" s="200" t="s">
        <v>538</v>
      </c>
      <c r="E139" s="200" t="s">
        <v>999</v>
      </c>
    </row>
    <row r="140" spans="2:5" ht="15" hidden="1" thickBot="1" x14ac:dyDescent="0.25">
      <c r="B140" s="199">
        <v>9</v>
      </c>
      <c r="C140" s="261"/>
      <c r="D140" s="200" t="s">
        <v>539</v>
      </c>
      <c r="E140" s="200" t="s">
        <v>1000</v>
      </c>
    </row>
    <row r="141" spans="2:5" ht="15" hidden="1" thickBot="1" x14ac:dyDescent="0.25">
      <c r="B141" s="199">
        <v>10</v>
      </c>
      <c r="C141" s="261"/>
      <c r="D141" s="200" t="s">
        <v>540</v>
      </c>
      <c r="E141" s="200" t="s">
        <v>1013</v>
      </c>
    </row>
    <row r="142" spans="2:5" ht="15" hidden="1" thickBot="1" x14ac:dyDescent="0.25">
      <c r="B142" s="199">
        <v>11</v>
      </c>
      <c r="C142" s="261"/>
      <c r="D142" s="200" t="s">
        <v>541</v>
      </c>
      <c r="E142" s="200" t="s">
        <v>1014</v>
      </c>
    </row>
    <row r="143" spans="2:5" ht="15" hidden="1" thickBot="1" x14ac:dyDescent="0.25">
      <c r="B143" s="201">
        <v>12</v>
      </c>
      <c r="C143" s="262"/>
      <c r="D143" s="202" t="s">
        <v>542</v>
      </c>
      <c r="E143" s="202" t="s">
        <v>1001</v>
      </c>
    </row>
    <row r="144" spans="2:5" ht="15" hidden="1" thickBot="1" x14ac:dyDescent="0.25">
      <c r="B144" s="197">
        <v>1</v>
      </c>
      <c r="C144" s="260" t="s">
        <v>974</v>
      </c>
      <c r="D144" s="198" t="s">
        <v>771</v>
      </c>
      <c r="E144" s="198" t="s">
        <v>991</v>
      </c>
    </row>
    <row r="145" spans="2:5" ht="15" hidden="1" thickBot="1" x14ac:dyDescent="0.25">
      <c r="B145" s="199">
        <v>2</v>
      </c>
      <c r="C145" s="261"/>
      <c r="D145" s="200" t="s">
        <v>772</v>
      </c>
      <c r="E145" s="200" t="s">
        <v>992</v>
      </c>
    </row>
    <row r="146" spans="2:5" ht="15" hidden="1" thickBot="1" x14ac:dyDescent="0.25">
      <c r="B146" s="199">
        <v>3</v>
      </c>
      <c r="C146" s="261"/>
      <c r="D146" s="200" t="s">
        <v>773</v>
      </c>
      <c r="E146" s="200" t="s">
        <v>993</v>
      </c>
    </row>
    <row r="147" spans="2:5" ht="15" hidden="1" thickBot="1" x14ac:dyDescent="0.25">
      <c r="B147" s="199">
        <v>4</v>
      </c>
      <c r="C147" s="261"/>
      <c r="D147" s="200" t="s">
        <v>775</v>
      </c>
      <c r="E147" s="200" t="s">
        <v>994</v>
      </c>
    </row>
    <row r="148" spans="2:5" ht="15" hidden="1" thickBot="1" x14ac:dyDescent="0.25">
      <c r="B148" s="199">
        <v>5</v>
      </c>
      <c r="C148" s="261"/>
      <c r="D148" s="200" t="s">
        <v>776</v>
      </c>
      <c r="E148" s="200" t="s">
        <v>995</v>
      </c>
    </row>
    <row r="149" spans="2:5" ht="15" hidden="1" thickBot="1" x14ac:dyDescent="0.25">
      <c r="B149" s="199">
        <v>6</v>
      </c>
      <c r="C149" s="261"/>
      <c r="D149" s="200" t="s">
        <v>777</v>
      </c>
      <c r="E149" s="200" t="s">
        <v>1002</v>
      </c>
    </row>
    <row r="150" spans="2:5" ht="15" hidden="1" thickBot="1" x14ac:dyDescent="0.25">
      <c r="B150" s="199">
        <v>7</v>
      </c>
      <c r="C150" s="261"/>
      <c r="D150" s="200" t="s">
        <v>768</v>
      </c>
      <c r="E150" s="200" t="s">
        <v>1006</v>
      </c>
    </row>
    <row r="151" spans="2:5" ht="15" hidden="1" thickBot="1" x14ac:dyDescent="0.25">
      <c r="B151" s="199">
        <v>8</v>
      </c>
      <c r="C151" s="261"/>
      <c r="D151" s="200" t="s">
        <v>769</v>
      </c>
      <c r="E151" s="200" t="s">
        <v>1023</v>
      </c>
    </row>
    <row r="152" spans="2:5" ht="15" hidden="1" thickBot="1" x14ac:dyDescent="0.25">
      <c r="B152" s="199">
        <v>9</v>
      </c>
      <c r="C152" s="261"/>
      <c r="D152" s="200" t="s">
        <v>770</v>
      </c>
      <c r="E152" s="200" t="s">
        <v>1024</v>
      </c>
    </row>
    <row r="153" spans="2:5" ht="15" hidden="1" thickBot="1" x14ac:dyDescent="0.25">
      <c r="B153" s="199">
        <v>10</v>
      </c>
      <c r="C153" s="261"/>
      <c r="D153" s="200" t="s">
        <v>774</v>
      </c>
      <c r="E153" s="200" t="s">
        <v>1007</v>
      </c>
    </row>
    <row r="154" spans="2:5" ht="15" hidden="1" thickBot="1" x14ac:dyDescent="0.25">
      <c r="B154" s="199">
        <v>11</v>
      </c>
      <c r="C154" s="261"/>
      <c r="D154" s="200" t="s">
        <v>778</v>
      </c>
      <c r="E154" s="200" t="s">
        <v>1003</v>
      </c>
    </row>
    <row r="155" spans="2:5" ht="15" hidden="1" thickBot="1" x14ac:dyDescent="0.25">
      <c r="B155" s="199">
        <v>12</v>
      </c>
      <c r="C155" s="261"/>
      <c r="D155" s="200" t="s">
        <v>779</v>
      </c>
      <c r="E155" s="200" t="s">
        <v>1025</v>
      </c>
    </row>
    <row r="156" spans="2:5" ht="15" hidden="1" thickBot="1" x14ac:dyDescent="0.25">
      <c r="B156" s="199">
        <v>13</v>
      </c>
      <c r="C156" s="261"/>
      <c r="D156" s="200" t="s">
        <v>780</v>
      </c>
      <c r="E156" s="200" t="s">
        <v>1026</v>
      </c>
    </row>
    <row r="157" spans="2:5" ht="15" hidden="1" thickBot="1" x14ac:dyDescent="0.25">
      <c r="B157" s="199">
        <v>14</v>
      </c>
      <c r="C157" s="261"/>
      <c r="D157" s="200" t="s">
        <v>781</v>
      </c>
      <c r="E157" s="200" t="s">
        <v>1008</v>
      </c>
    </row>
    <row r="158" spans="2:5" ht="15" hidden="1" thickBot="1" x14ac:dyDescent="0.25">
      <c r="B158" s="199">
        <v>15</v>
      </c>
      <c r="C158" s="261"/>
      <c r="D158" s="200" t="s">
        <v>782</v>
      </c>
      <c r="E158" s="200" t="s">
        <v>1019</v>
      </c>
    </row>
    <row r="159" spans="2:5" ht="15" hidden="1" thickBot="1" x14ac:dyDescent="0.25">
      <c r="B159" s="199">
        <v>16</v>
      </c>
      <c r="C159" s="261"/>
      <c r="D159" s="200" t="s">
        <v>783</v>
      </c>
      <c r="E159" s="200" t="s">
        <v>1027</v>
      </c>
    </row>
    <row r="160" spans="2:5" ht="15" hidden="1" thickBot="1" x14ac:dyDescent="0.25">
      <c r="B160" s="199">
        <v>17</v>
      </c>
      <c r="C160" s="261"/>
      <c r="D160" s="200" t="s">
        <v>765</v>
      </c>
      <c r="E160" s="200" t="s">
        <v>997</v>
      </c>
    </row>
    <row r="161" spans="2:5" ht="15" hidden="1" thickBot="1" x14ac:dyDescent="0.25">
      <c r="B161" s="199">
        <v>18</v>
      </c>
      <c r="C161" s="261"/>
      <c r="D161" s="200" t="s">
        <v>766</v>
      </c>
      <c r="E161" s="200" t="s">
        <v>1020</v>
      </c>
    </row>
    <row r="162" spans="2:5" ht="15" hidden="1" thickBot="1" x14ac:dyDescent="0.25">
      <c r="B162" s="201">
        <v>19</v>
      </c>
      <c r="C162" s="262"/>
      <c r="D162" s="202" t="s">
        <v>767</v>
      </c>
      <c r="E162" s="202" t="s">
        <v>1021</v>
      </c>
    </row>
    <row r="163" spans="2:5" ht="15" hidden="1" thickBot="1" x14ac:dyDescent="0.25">
      <c r="B163" s="197">
        <v>1</v>
      </c>
      <c r="C163" s="260" t="s">
        <v>956</v>
      </c>
      <c r="D163" s="198" t="s">
        <v>550</v>
      </c>
      <c r="E163" s="198" t="s">
        <v>1011</v>
      </c>
    </row>
    <row r="164" spans="2:5" ht="15" hidden="1" thickBot="1" x14ac:dyDescent="0.25">
      <c r="B164" s="199">
        <v>2</v>
      </c>
      <c r="C164" s="261"/>
      <c r="D164" s="200" t="s">
        <v>551</v>
      </c>
      <c r="E164" s="200" t="s">
        <v>1028</v>
      </c>
    </row>
    <row r="165" spans="2:5" ht="15" hidden="1" thickBot="1" x14ac:dyDescent="0.25">
      <c r="B165" s="199">
        <v>3</v>
      </c>
      <c r="C165" s="261"/>
      <c r="D165" s="200" t="s">
        <v>552</v>
      </c>
      <c r="E165" s="200" t="s">
        <v>1012</v>
      </c>
    </row>
    <row r="166" spans="2:5" ht="15" hidden="1" thickBot="1" x14ac:dyDescent="0.25">
      <c r="B166" s="199">
        <v>4</v>
      </c>
      <c r="C166" s="261"/>
      <c r="D166" s="200" t="s">
        <v>543</v>
      </c>
      <c r="E166" s="200" t="s">
        <v>1017</v>
      </c>
    </row>
    <row r="167" spans="2:5" ht="15" hidden="1" thickBot="1" x14ac:dyDescent="0.25">
      <c r="B167" s="199">
        <v>5</v>
      </c>
      <c r="C167" s="261"/>
      <c r="D167" s="200" t="s">
        <v>544</v>
      </c>
      <c r="E167" s="200" t="s">
        <v>1018</v>
      </c>
    </row>
    <row r="168" spans="2:5" ht="15" hidden="1" thickBot="1" x14ac:dyDescent="0.25">
      <c r="B168" s="199">
        <v>6</v>
      </c>
      <c r="C168" s="261"/>
      <c r="D168" s="200" t="s">
        <v>545</v>
      </c>
      <c r="E168" s="200" t="s">
        <v>991</v>
      </c>
    </row>
    <row r="169" spans="2:5" ht="15" hidden="1" thickBot="1" x14ac:dyDescent="0.25">
      <c r="B169" s="199">
        <v>7</v>
      </c>
      <c r="C169" s="261"/>
      <c r="D169" s="200" t="s">
        <v>546</v>
      </c>
      <c r="E169" s="200" t="s">
        <v>993</v>
      </c>
    </row>
    <row r="170" spans="2:5" ht="15" hidden="1" thickBot="1" x14ac:dyDescent="0.25">
      <c r="B170" s="199">
        <v>8</v>
      </c>
      <c r="C170" s="261"/>
      <c r="D170" s="200" t="s">
        <v>547</v>
      </c>
      <c r="E170" s="200" t="s">
        <v>994</v>
      </c>
    </row>
    <row r="171" spans="2:5" ht="15" hidden="1" thickBot="1" x14ac:dyDescent="0.25">
      <c r="B171" s="199">
        <v>9</v>
      </c>
      <c r="C171" s="261"/>
      <c r="D171" s="200" t="s">
        <v>548</v>
      </c>
      <c r="E171" s="200" t="s">
        <v>995</v>
      </c>
    </row>
    <row r="172" spans="2:5" ht="15" hidden="1" thickBot="1" x14ac:dyDescent="0.25">
      <c r="B172" s="199">
        <v>10</v>
      </c>
      <c r="C172" s="261"/>
      <c r="D172" s="200" t="s">
        <v>549</v>
      </c>
      <c r="E172" s="200" t="s">
        <v>1002</v>
      </c>
    </row>
    <row r="173" spans="2:5" ht="15" hidden="1" thickBot="1" x14ac:dyDescent="0.25">
      <c r="B173" s="199">
        <v>11</v>
      </c>
      <c r="C173" s="261"/>
      <c r="D173" s="200" t="s">
        <v>553</v>
      </c>
      <c r="E173" s="200" t="s">
        <v>1006</v>
      </c>
    </row>
    <row r="174" spans="2:5" ht="15" hidden="1" thickBot="1" x14ac:dyDescent="0.25">
      <c r="B174" s="199">
        <v>12</v>
      </c>
      <c r="C174" s="261"/>
      <c r="D174" s="200" t="s">
        <v>554</v>
      </c>
      <c r="E174" s="200" t="s">
        <v>1003</v>
      </c>
    </row>
    <row r="175" spans="2:5" ht="15" hidden="1" thickBot="1" x14ac:dyDescent="0.25">
      <c r="B175" s="199">
        <v>13</v>
      </c>
      <c r="C175" s="261"/>
      <c r="D175" s="200" t="s">
        <v>555</v>
      </c>
      <c r="E175" s="200" t="s">
        <v>1008</v>
      </c>
    </row>
    <row r="176" spans="2:5" ht="15" hidden="1" thickBot="1" x14ac:dyDescent="0.25">
      <c r="B176" s="201">
        <v>14</v>
      </c>
      <c r="C176" s="262"/>
      <c r="D176" s="202" t="s">
        <v>556</v>
      </c>
      <c r="E176" s="202" t="s">
        <v>997</v>
      </c>
    </row>
    <row r="177" spans="2:5" x14ac:dyDescent="0.2">
      <c r="B177" s="197">
        <v>1</v>
      </c>
      <c r="C177" s="260" t="s">
        <v>955</v>
      </c>
      <c r="D177" s="198" t="s">
        <v>557</v>
      </c>
      <c r="E177" s="198" t="s">
        <v>1006</v>
      </c>
    </row>
    <row r="178" spans="2:5" x14ac:dyDescent="0.2">
      <c r="B178" s="199">
        <v>2</v>
      </c>
      <c r="C178" s="261"/>
      <c r="D178" s="200" t="s">
        <v>558</v>
      </c>
      <c r="E178" s="200" t="s">
        <v>1007</v>
      </c>
    </row>
    <row r="179" spans="2:5" x14ac:dyDescent="0.2">
      <c r="B179" s="199">
        <v>3</v>
      </c>
      <c r="C179" s="261"/>
      <c r="D179" s="200" t="s">
        <v>572</v>
      </c>
      <c r="E179" s="200" t="s">
        <v>1003</v>
      </c>
    </row>
    <row r="180" spans="2:5" x14ac:dyDescent="0.2">
      <c r="B180" s="199">
        <v>4</v>
      </c>
      <c r="C180" s="261"/>
      <c r="D180" s="200" t="s">
        <v>569</v>
      </c>
      <c r="E180" s="200" t="s">
        <v>997</v>
      </c>
    </row>
    <row r="181" spans="2:5" x14ac:dyDescent="0.2">
      <c r="B181" s="199">
        <v>5</v>
      </c>
      <c r="C181" s="261"/>
      <c r="D181" s="200" t="s">
        <v>570</v>
      </c>
      <c r="E181" s="200" t="s">
        <v>1020</v>
      </c>
    </row>
    <row r="182" spans="2:5" x14ac:dyDescent="0.2">
      <c r="B182" s="199">
        <v>6</v>
      </c>
      <c r="C182" s="261"/>
      <c r="D182" s="200" t="s">
        <v>571</v>
      </c>
      <c r="E182" s="200" t="s">
        <v>1021</v>
      </c>
    </row>
    <row r="183" spans="2:5" x14ac:dyDescent="0.2">
      <c r="B183" s="199">
        <v>7</v>
      </c>
      <c r="C183" s="261"/>
      <c r="D183" s="200" t="s">
        <v>559</v>
      </c>
      <c r="E183" s="200" t="s">
        <v>998</v>
      </c>
    </row>
    <row r="184" spans="2:5" x14ac:dyDescent="0.2">
      <c r="B184" s="199">
        <v>8</v>
      </c>
      <c r="C184" s="261"/>
      <c r="D184" s="200" t="s">
        <v>560</v>
      </c>
      <c r="E184" s="200" t="s">
        <v>1009</v>
      </c>
    </row>
    <row r="185" spans="2:5" x14ac:dyDescent="0.2">
      <c r="B185" s="199">
        <v>9</v>
      </c>
      <c r="C185" s="261"/>
      <c r="D185" s="200" t="s">
        <v>561</v>
      </c>
      <c r="E185" s="200" t="s">
        <v>1010</v>
      </c>
    </row>
    <row r="186" spans="2:5" x14ac:dyDescent="0.2">
      <c r="B186" s="199">
        <v>10</v>
      </c>
      <c r="C186" s="261"/>
      <c r="D186" s="200" t="s">
        <v>562</v>
      </c>
      <c r="E186" s="200" t="s">
        <v>999</v>
      </c>
    </row>
    <row r="187" spans="2:5" x14ac:dyDescent="0.2">
      <c r="B187" s="199">
        <v>11</v>
      </c>
      <c r="C187" s="261"/>
      <c r="D187" s="200" t="s">
        <v>563</v>
      </c>
      <c r="E187" s="200" t="s">
        <v>1029</v>
      </c>
    </row>
    <row r="188" spans="2:5" x14ac:dyDescent="0.2">
      <c r="B188" s="199">
        <v>12</v>
      </c>
      <c r="C188" s="261"/>
      <c r="D188" s="200" t="s">
        <v>564</v>
      </c>
      <c r="E188" s="200" t="s">
        <v>1030</v>
      </c>
    </row>
    <row r="189" spans="2:5" x14ac:dyDescent="0.2">
      <c r="B189" s="199">
        <v>13</v>
      </c>
      <c r="C189" s="261"/>
      <c r="D189" s="200" t="s">
        <v>566</v>
      </c>
      <c r="E189" s="200" t="s">
        <v>1000</v>
      </c>
    </row>
    <row r="190" spans="2:5" x14ac:dyDescent="0.2">
      <c r="B190" s="199">
        <v>14</v>
      </c>
      <c r="C190" s="261"/>
      <c r="D190" s="200" t="s">
        <v>567</v>
      </c>
      <c r="E190" s="200" t="s">
        <v>1013</v>
      </c>
    </row>
    <row r="191" spans="2:5" x14ac:dyDescent="0.2">
      <c r="B191" s="199">
        <v>15</v>
      </c>
      <c r="C191" s="261"/>
      <c r="D191" s="200" t="s">
        <v>568</v>
      </c>
      <c r="E191" s="200" t="s">
        <v>1014</v>
      </c>
    </row>
    <row r="192" spans="2:5" ht="13.5" customHeight="1" thickBot="1" x14ac:dyDescent="0.25">
      <c r="B192" s="201">
        <v>16</v>
      </c>
      <c r="C192" s="262"/>
      <c r="D192" s="202" t="s">
        <v>565</v>
      </c>
      <c r="E192" s="202" t="s">
        <v>1001</v>
      </c>
    </row>
    <row r="193" spans="2:5" ht="15" hidden="1" thickBot="1" x14ac:dyDescent="0.25">
      <c r="B193" s="197">
        <v>1</v>
      </c>
      <c r="C193" s="260" t="s">
        <v>967</v>
      </c>
      <c r="D193" s="198" t="s">
        <v>639</v>
      </c>
      <c r="E193" s="198" t="s">
        <v>1017</v>
      </c>
    </row>
    <row r="194" spans="2:5" ht="15" hidden="1" thickBot="1" x14ac:dyDescent="0.25">
      <c r="B194" s="199">
        <v>2</v>
      </c>
      <c r="C194" s="261"/>
      <c r="D194" s="200" t="s">
        <v>640</v>
      </c>
      <c r="E194" s="200" t="s">
        <v>1018</v>
      </c>
    </row>
    <row r="195" spans="2:5" ht="15" hidden="1" thickBot="1" x14ac:dyDescent="0.25">
      <c r="B195" s="199">
        <v>3</v>
      </c>
      <c r="C195" s="261"/>
      <c r="D195" s="200" t="s">
        <v>636</v>
      </c>
      <c r="E195" s="200" t="s">
        <v>991</v>
      </c>
    </row>
    <row r="196" spans="2:5" ht="15" hidden="1" thickBot="1" x14ac:dyDescent="0.25">
      <c r="B196" s="199">
        <v>4</v>
      </c>
      <c r="C196" s="261"/>
      <c r="D196" s="200" t="s">
        <v>637</v>
      </c>
      <c r="E196" s="200" t="s">
        <v>992</v>
      </c>
    </row>
    <row r="197" spans="2:5" ht="15" hidden="1" thickBot="1" x14ac:dyDescent="0.25">
      <c r="B197" s="199">
        <v>5</v>
      </c>
      <c r="C197" s="261"/>
      <c r="D197" s="200" t="s">
        <v>638</v>
      </c>
      <c r="E197" s="200" t="s">
        <v>993</v>
      </c>
    </row>
    <row r="198" spans="2:5" ht="15" hidden="1" thickBot="1" x14ac:dyDescent="0.25">
      <c r="B198" s="199">
        <v>6</v>
      </c>
      <c r="C198" s="261"/>
      <c r="D198" s="200" t="s">
        <v>641</v>
      </c>
      <c r="E198" s="200" t="s">
        <v>997</v>
      </c>
    </row>
    <row r="199" spans="2:5" ht="15" hidden="1" thickBot="1" x14ac:dyDescent="0.25">
      <c r="B199" s="199">
        <v>7</v>
      </c>
      <c r="C199" s="261"/>
      <c r="D199" s="200" t="s">
        <v>642</v>
      </c>
      <c r="E199" s="200" t="s">
        <v>1020</v>
      </c>
    </row>
    <row r="200" spans="2:5" ht="15" hidden="1" thickBot="1" x14ac:dyDescent="0.25">
      <c r="B200" s="199">
        <v>8</v>
      </c>
      <c r="C200" s="261"/>
      <c r="D200" s="200" t="s">
        <v>643</v>
      </c>
      <c r="E200" s="200" t="s">
        <v>1021</v>
      </c>
    </row>
    <row r="201" spans="2:5" ht="15" hidden="1" thickBot="1" x14ac:dyDescent="0.25">
      <c r="B201" s="201">
        <v>9</v>
      </c>
      <c r="C201" s="262"/>
      <c r="D201" s="202" t="s">
        <v>644</v>
      </c>
      <c r="E201" s="202" t="s">
        <v>998</v>
      </c>
    </row>
    <row r="202" spans="2:5" ht="15" hidden="1" thickBot="1" x14ac:dyDescent="0.25">
      <c r="B202" s="197">
        <v>1</v>
      </c>
      <c r="C202" s="260" t="s">
        <v>953</v>
      </c>
      <c r="D202" s="198" t="s">
        <v>573</v>
      </c>
      <c r="E202" s="198" t="s">
        <v>1017</v>
      </c>
    </row>
    <row r="203" spans="2:5" ht="15" hidden="1" thickBot="1" x14ac:dyDescent="0.25">
      <c r="B203" s="199">
        <v>2</v>
      </c>
      <c r="C203" s="261"/>
      <c r="D203" s="200" t="s">
        <v>574</v>
      </c>
      <c r="E203" s="200" t="s">
        <v>1018</v>
      </c>
    </row>
    <row r="204" spans="2:5" ht="15" hidden="1" thickBot="1" x14ac:dyDescent="0.25">
      <c r="B204" s="199">
        <v>3</v>
      </c>
      <c r="C204" s="261"/>
      <c r="D204" s="200" t="s">
        <v>575</v>
      </c>
      <c r="E204" s="200" t="s">
        <v>991</v>
      </c>
    </row>
    <row r="205" spans="2:5" ht="15" hidden="1" thickBot="1" x14ac:dyDescent="0.25">
      <c r="B205" s="199">
        <v>4</v>
      </c>
      <c r="C205" s="261"/>
      <c r="D205" s="200" t="s">
        <v>576</v>
      </c>
      <c r="E205" s="200" t="s">
        <v>992</v>
      </c>
    </row>
    <row r="206" spans="2:5" ht="15" hidden="1" thickBot="1" x14ac:dyDescent="0.25">
      <c r="B206" s="199">
        <v>5</v>
      </c>
      <c r="C206" s="261"/>
      <c r="D206" s="200" t="s">
        <v>577</v>
      </c>
      <c r="E206" s="200" t="s">
        <v>993</v>
      </c>
    </row>
    <row r="207" spans="2:5" ht="15" hidden="1" thickBot="1" x14ac:dyDescent="0.25">
      <c r="B207" s="199">
        <v>6</v>
      </c>
      <c r="C207" s="261"/>
      <c r="D207" s="200" t="s">
        <v>581</v>
      </c>
      <c r="E207" s="200" t="s">
        <v>994</v>
      </c>
    </row>
    <row r="208" spans="2:5" ht="15" hidden="1" thickBot="1" x14ac:dyDescent="0.25">
      <c r="B208" s="199">
        <v>7</v>
      </c>
      <c r="C208" s="261"/>
      <c r="D208" s="200" t="s">
        <v>582</v>
      </c>
      <c r="E208" s="200" t="s">
        <v>995</v>
      </c>
    </row>
    <row r="209" spans="2:5" ht="15" hidden="1" thickBot="1" x14ac:dyDescent="0.25">
      <c r="B209" s="199">
        <v>8</v>
      </c>
      <c r="C209" s="261"/>
      <c r="D209" s="200" t="s">
        <v>583</v>
      </c>
      <c r="E209" s="200" t="s">
        <v>1002</v>
      </c>
    </row>
    <row r="210" spans="2:5" ht="15" hidden="1" thickBot="1" x14ac:dyDescent="0.25">
      <c r="B210" s="199">
        <v>9</v>
      </c>
      <c r="C210" s="261"/>
      <c r="D210" s="200" t="s">
        <v>578</v>
      </c>
      <c r="E210" s="200" t="s">
        <v>1006</v>
      </c>
    </row>
    <row r="211" spans="2:5" ht="15" hidden="1" thickBot="1" x14ac:dyDescent="0.25">
      <c r="B211" s="199">
        <v>10</v>
      </c>
      <c r="C211" s="261"/>
      <c r="D211" s="200" t="s">
        <v>587</v>
      </c>
      <c r="E211" s="200" t="s">
        <v>1003</v>
      </c>
    </row>
    <row r="212" spans="2:5" ht="15" hidden="1" thickBot="1" x14ac:dyDescent="0.25">
      <c r="B212" s="199">
        <v>11</v>
      </c>
      <c r="C212" s="261"/>
      <c r="D212" s="200" t="s">
        <v>579</v>
      </c>
      <c r="E212" s="200" t="s">
        <v>997</v>
      </c>
    </row>
    <row r="213" spans="2:5" ht="15" hidden="1" thickBot="1" x14ac:dyDescent="0.25">
      <c r="B213" s="199">
        <v>12</v>
      </c>
      <c r="C213" s="261"/>
      <c r="D213" s="200" t="s">
        <v>580</v>
      </c>
      <c r="E213" s="200" t="s">
        <v>1020</v>
      </c>
    </row>
    <row r="214" spans="2:5" ht="15" hidden="1" thickBot="1" x14ac:dyDescent="0.25">
      <c r="B214" s="199">
        <v>13</v>
      </c>
      <c r="C214" s="261"/>
      <c r="D214" s="200" t="s">
        <v>584</v>
      </c>
      <c r="E214" s="200" t="s">
        <v>998</v>
      </c>
    </row>
    <row r="215" spans="2:5" ht="15" hidden="1" thickBot="1" x14ac:dyDescent="0.25">
      <c r="B215" s="199">
        <v>14</v>
      </c>
      <c r="C215" s="261"/>
      <c r="D215" s="200" t="s">
        <v>585</v>
      </c>
      <c r="E215" s="200" t="s">
        <v>1009</v>
      </c>
    </row>
    <row r="216" spans="2:5" ht="15" hidden="1" thickBot="1" x14ac:dyDescent="0.25">
      <c r="B216" s="201">
        <v>15</v>
      </c>
      <c r="C216" s="262"/>
      <c r="D216" s="202" t="s">
        <v>586</v>
      </c>
      <c r="E216" s="202" t="s">
        <v>1010</v>
      </c>
    </row>
    <row r="217" spans="2:5" ht="15" hidden="1" thickBot="1" x14ac:dyDescent="0.25">
      <c r="B217" s="197">
        <v>1</v>
      </c>
      <c r="C217" s="260" t="s">
        <v>938</v>
      </c>
      <c r="D217" s="198" t="s">
        <v>588</v>
      </c>
      <c r="E217" s="198" t="s">
        <v>994</v>
      </c>
    </row>
    <row r="218" spans="2:5" ht="15" hidden="1" thickBot="1" x14ac:dyDescent="0.25">
      <c r="B218" s="199">
        <v>2</v>
      </c>
      <c r="C218" s="261"/>
      <c r="D218" s="200" t="s">
        <v>589</v>
      </c>
      <c r="E218" s="200" t="s">
        <v>995</v>
      </c>
    </row>
    <row r="219" spans="2:5" ht="15" hidden="1" thickBot="1" x14ac:dyDescent="0.25">
      <c r="B219" s="199">
        <v>3</v>
      </c>
      <c r="C219" s="261"/>
      <c r="D219" s="200" t="s">
        <v>590</v>
      </c>
      <c r="E219" s="200" t="s">
        <v>997</v>
      </c>
    </row>
    <row r="220" spans="2:5" ht="15" hidden="1" thickBot="1" x14ac:dyDescent="0.25">
      <c r="B220" s="199">
        <v>4</v>
      </c>
      <c r="C220" s="261"/>
      <c r="D220" s="200" t="s">
        <v>591</v>
      </c>
      <c r="E220" s="200" t="s">
        <v>1020</v>
      </c>
    </row>
    <row r="221" spans="2:5" ht="15" hidden="1" thickBot="1" x14ac:dyDescent="0.25">
      <c r="B221" s="199">
        <v>5</v>
      </c>
      <c r="C221" s="261"/>
      <c r="D221" s="200" t="s">
        <v>592</v>
      </c>
      <c r="E221" s="200" t="s">
        <v>1021</v>
      </c>
    </row>
    <row r="222" spans="2:5" ht="15" hidden="1" thickBot="1" x14ac:dyDescent="0.25">
      <c r="B222" s="199">
        <v>6</v>
      </c>
      <c r="C222" s="261"/>
      <c r="D222" s="200" t="s">
        <v>593</v>
      </c>
      <c r="E222" s="200" t="s">
        <v>998</v>
      </c>
    </row>
    <row r="223" spans="2:5" ht="15" hidden="1" thickBot="1" x14ac:dyDescent="0.25">
      <c r="B223" s="199">
        <v>7</v>
      </c>
      <c r="C223" s="261"/>
      <c r="D223" s="200" t="s">
        <v>594</v>
      </c>
      <c r="E223" s="200" t="s">
        <v>999</v>
      </c>
    </row>
    <row r="224" spans="2:5" ht="15" hidden="1" thickBot="1" x14ac:dyDescent="0.25">
      <c r="B224" s="199">
        <v>8</v>
      </c>
      <c r="C224" s="261"/>
      <c r="D224" s="200" t="s">
        <v>595</v>
      </c>
      <c r="E224" s="200" t="s">
        <v>1029</v>
      </c>
    </row>
    <row r="225" spans="2:5" ht="15" hidden="1" thickBot="1" x14ac:dyDescent="0.25">
      <c r="B225" s="201">
        <v>9</v>
      </c>
      <c r="C225" s="262"/>
      <c r="D225" s="202" t="s">
        <v>596</v>
      </c>
      <c r="E225" s="202" t="s">
        <v>1030</v>
      </c>
    </row>
    <row r="226" spans="2:5" ht="15" hidden="1" thickBot="1" x14ac:dyDescent="0.25">
      <c r="B226" s="197">
        <v>1</v>
      </c>
      <c r="C226" s="260" t="s">
        <v>959</v>
      </c>
      <c r="D226" s="198" t="s">
        <v>485</v>
      </c>
      <c r="E226" s="198" t="s">
        <v>1011</v>
      </c>
    </row>
    <row r="227" spans="2:5" ht="15" hidden="1" thickBot="1" x14ac:dyDescent="0.25">
      <c r="B227" s="199">
        <v>2</v>
      </c>
      <c r="C227" s="261"/>
      <c r="D227" s="200" t="s">
        <v>486</v>
      </c>
      <c r="E227" s="200" t="s">
        <v>1012</v>
      </c>
    </row>
    <row r="228" spans="2:5" ht="15" hidden="1" thickBot="1" x14ac:dyDescent="0.25">
      <c r="B228" s="199">
        <v>3</v>
      </c>
      <c r="C228" s="261"/>
      <c r="D228" s="200" t="s">
        <v>488</v>
      </c>
      <c r="E228" s="200" t="s">
        <v>1017</v>
      </c>
    </row>
    <row r="229" spans="2:5" ht="15" hidden="1" thickBot="1" x14ac:dyDescent="0.25">
      <c r="B229" s="199">
        <v>4</v>
      </c>
      <c r="C229" s="261"/>
      <c r="D229" s="200" t="s">
        <v>489</v>
      </c>
      <c r="E229" s="200" t="s">
        <v>1018</v>
      </c>
    </row>
    <row r="230" spans="2:5" ht="15" hidden="1" thickBot="1" x14ac:dyDescent="0.25">
      <c r="B230" s="199">
        <v>5</v>
      </c>
      <c r="C230" s="261"/>
      <c r="D230" s="200" t="s">
        <v>479</v>
      </c>
      <c r="E230" s="200" t="s">
        <v>991</v>
      </c>
    </row>
    <row r="231" spans="2:5" ht="15" hidden="1" thickBot="1" x14ac:dyDescent="0.25">
      <c r="B231" s="199">
        <v>6</v>
      </c>
      <c r="C231" s="261"/>
      <c r="D231" s="200" t="s">
        <v>480</v>
      </c>
      <c r="E231" s="200" t="s">
        <v>992</v>
      </c>
    </row>
    <row r="232" spans="2:5" ht="15" hidden="1" thickBot="1" x14ac:dyDescent="0.25">
      <c r="B232" s="199">
        <v>7</v>
      </c>
      <c r="C232" s="261"/>
      <c r="D232" s="200" t="s">
        <v>481</v>
      </c>
      <c r="E232" s="200" t="s">
        <v>993</v>
      </c>
    </row>
    <row r="233" spans="2:5" ht="15" hidden="1" thickBot="1" x14ac:dyDescent="0.25">
      <c r="B233" s="199">
        <v>8</v>
      </c>
      <c r="C233" s="261"/>
      <c r="D233" s="200" t="s">
        <v>492</v>
      </c>
      <c r="E233" s="200" t="s">
        <v>994</v>
      </c>
    </row>
    <row r="234" spans="2:5" ht="15" hidden="1" thickBot="1" x14ac:dyDescent="0.25">
      <c r="B234" s="199">
        <v>9</v>
      </c>
      <c r="C234" s="261"/>
      <c r="D234" s="200" t="s">
        <v>493</v>
      </c>
      <c r="E234" s="200" t="s">
        <v>995</v>
      </c>
    </row>
    <row r="235" spans="2:5" ht="15" hidden="1" thickBot="1" x14ac:dyDescent="0.25">
      <c r="B235" s="199">
        <v>10</v>
      </c>
      <c r="C235" s="261"/>
      <c r="D235" s="200" t="s">
        <v>482</v>
      </c>
      <c r="E235" s="200" t="s">
        <v>1006</v>
      </c>
    </row>
    <row r="236" spans="2:5" ht="15" hidden="1" thickBot="1" x14ac:dyDescent="0.25">
      <c r="B236" s="199">
        <v>11</v>
      </c>
      <c r="C236" s="261"/>
      <c r="D236" s="200" t="s">
        <v>483</v>
      </c>
      <c r="E236" s="200" t="s">
        <v>1023</v>
      </c>
    </row>
    <row r="237" spans="2:5" ht="15" hidden="1" thickBot="1" x14ac:dyDescent="0.25">
      <c r="B237" s="199">
        <v>12</v>
      </c>
      <c r="C237" s="261"/>
      <c r="D237" s="200" t="s">
        <v>484</v>
      </c>
      <c r="E237" s="200" t="s">
        <v>1024</v>
      </c>
    </row>
    <row r="238" spans="2:5" ht="15" hidden="1" thickBot="1" x14ac:dyDescent="0.25">
      <c r="B238" s="199">
        <v>13</v>
      </c>
      <c r="C238" s="261"/>
      <c r="D238" s="200" t="s">
        <v>490</v>
      </c>
      <c r="E238" s="200" t="s">
        <v>1003</v>
      </c>
    </row>
    <row r="239" spans="2:5" ht="15" hidden="1" thickBot="1" x14ac:dyDescent="0.25">
      <c r="B239" s="199">
        <v>14</v>
      </c>
      <c r="C239" s="261"/>
      <c r="D239" s="200" t="s">
        <v>487</v>
      </c>
      <c r="E239" s="200" t="s">
        <v>997</v>
      </c>
    </row>
    <row r="240" spans="2:5" ht="15" hidden="1" thickBot="1" x14ac:dyDescent="0.25">
      <c r="B240" s="201">
        <v>15</v>
      </c>
      <c r="C240" s="262"/>
      <c r="D240" s="202" t="s">
        <v>491</v>
      </c>
      <c r="E240" s="202" t="s">
        <v>998</v>
      </c>
    </row>
    <row r="241" spans="2:5" ht="15" hidden="1" thickBot="1" x14ac:dyDescent="0.25">
      <c r="B241" s="197">
        <v>1</v>
      </c>
      <c r="C241" s="260" t="s">
        <v>970</v>
      </c>
      <c r="D241" s="198" t="s">
        <v>611</v>
      </c>
      <c r="E241" s="198" t="s">
        <v>1011</v>
      </c>
    </row>
    <row r="242" spans="2:5" ht="15" hidden="1" thickBot="1" x14ac:dyDescent="0.25">
      <c r="B242" s="199">
        <v>2</v>
      </c>
      <c r="C242" s="261"/>
      <c r="D242" s="200" t="s">
        <v>612</v>
      </c>
      <c r="E242" s="200" t="s">
        <v>1012</v>
      </c>
    </row>
    <row r="243" spans="2:5" ht="15" hidden="1" thickBot="1" x14ac:dyDescent="0.25">
      <c r="B243" s="199">
        <v>3</v>
      </c>
      <c r="C243" s="261"/>
      <c r="D243" s="200" t="s">
        <v>607</v>
      </c>
      <c r="E243" s="200" t="s">
        <v>991</v>
      </c>
    </row>
    <row r="244" spans="2:5" ht="15" hidden="1" thickBot="1" x14ac:dyDescent="0.25">
      <c r="B244" s="199">
        <v>4</v>
      </c>
      <c r="C244" s="261"/>
      <c r="D244" s="200" t="s">
        <v>608</v>
      </c>
      <c r="E244" s="200" t="s">
        <v>992</v>
      </c>
    </row>
    <row r="245" spans="2:5" ht="15" hidden="1" thickBot="1" x14ac:dyDescent="0.25">
      <c r="B245" s="199">
        <v>5</v>
      </c>
      <c r="C245" s="261"/>
      <c r="D245" s="200" t="s">
        <v>609</v>
      </c>
      <c r="E245" s="200" t="s">
        <v>993</v>
      </c>
    </row>
    <row r="246" spans="2:5" ht="15" hidden="1" thickBot="1" x14ac:dyDescent="0.25">
      <c r="B246" s="199">
        <v>6</v>
      </c>
      <c r="C246" s="261"/>
      <c r="D246" s="200" t="s">
        <v>613</v>
      </c>
      <c r="E246" s="200" t="s">
        <v>994</v>
      </c>
    </row>
    <row r="247" spans="2:5" ht="15" hidden="1" thickBot="1" x14ac:dyDescent="0.25">
      <c r="B247" s="199">
        <v>7</v>
      </c>
      <c r="C247" s="261"/>
      <c r="D247" s="200" t="s">
        <v>614</v>
      </c>
      <c r="E247" s="200" t="s">
        <v>995</v>
      </c>
    </row>
    <row r="248" spans="2:5" ht="15" hidden="1" thickBot="1" x14ac:dyDescent="0.25">
      <c r="B248" s="199">
        <v>8</v>
      </c>
      <c r="C248" s="261"/>
      <c r="D248" s="200" t="s">
        <v>610</v>
      </c>
      <c r="E248" s="200" t="s">
        <v>1006</v>
      </c>
    </row>
    <row r="249" spans="2:5" ht="15" hidden="1" thickBot="1" x14ac:dyDescent="0.25">
      <c r="B249" s="199">
        <v>9</v>
      </c>
      <c r="C249" s="261"/>
      <c r="D249" s="200" t="s">
        <v>621</v>
      </c>
      <c r="E249" s="200" t="s">
        <v>1008</v>
      </c>
    </row>
    <row r="250" spans="2:5" ht="15" hidden="1" thickBot="1" x14ac:dyDescent="0.25">
      <c r="B250" s="199">
        <v>10</v>
      </c>
      <c r="C250" s="261"/>
      <c r="D250" s="200" t="s">
        <v>615</v>
      </c>
      <c r="E250" s="200" t="s">
        <v>997</v>
      </c>
    </row>
    <row r="251" spans="2:5" ht="15" hidden="1" thickBot="1" x14ac:dyDescent="0.25">
      <c r="B251" s="199">
        <v>11</v>
      </c>
      <c r="C251" s="261"/>
      <c r="D251" s="200" t="s">
        <v>616</v>
      </c>
      <c r="E251" s="200" t="s">
        <v>998</v>
      </c>
    </row>
    <row r="252" spans="2:5" ht="15" hidden="1" thickBot="1" x14ac:dyDescent="0.25">
      <c r="B252" s="199">
        <v>12</v>
      </c>
      <c r="C252" s="261"/>
      <c r="D252" s="200" t="s">
        <v>617</v>
      </c>
      <c r="E252" s="200" t="s">
        <v>1009</v>
      </c>
    </row>
    <row r="253" spans="2:5" ht="15" hidden="1" thickBot="1" x14ac:dyDescent="0.25">
      <c r="B253" s="199">
        <v>13</v>
      </c>
      <c r="C253" s="261"/>
      <c r="D253" s="200" t="s">
        <v>618</v>
      </c>
      <c r="E253" s="200" t="s">
        <v>1010</v>
      </c>
    </row>
    <row r="254" spans="2:5" ht="15" hidden="1" thickBot="1" x14ac:dyDescent="0.25">
      <c r="B254" s="199">
        <v>14</v>
      </c>
      <c r="C254" s="261"/>
      <c r="D254" s="200" t="s">
        <v>619</v>
      </c>
      <c r="E254" s="200" t="s">
        <v>1031</v>
      </c>
    </row>
    <row r="255" spans="2:5" ht="15" hidden="1" thickBot="1" x14ac:dyDescent="0.25">
      <c r="B255" s="201">
        <v>15</v>
      </c>
      <c r="C255" s="262"/>
      <c r="D255" s="202" t="s">
        <v>620</v>
      </c>
      <c r="E255" s="202" t="s">
        <v>999</v>
      </c>
    </row>
    <row r="256" spans="2:5" ht="15" hidden="1" thickBot="1" x14ac:dyDescent="0.25">
      <c r="B256" s="197">
        <v>1</v>
      </c>
      <c r="C256" s="260" t="s">
        <v>942</v>
      </c>
      <c r="D256" s="198" t="s">
        <v>794</v>
      </c>
      <c r="E256" s="198" t="s">
        <v>1017</v>
      </c>
    </row>
    <row r="257" spans="2:5" ht="15" hidden="1" thickBot="1" x14ac:dyDescent="0.25">
      <c r="B257" s="199">
        <v>2</v>
      </c>
      <c r="C257" s="261"/>
      <c r="D257" s="200" t="s">
        <v>795</v>
      </c>
      <c r="E257" s="200" t="s">
        <v>1018</v>
      </c>
    </row>
    <row r="258" spans="2:5" ht="15" hidden="1" thickBot="1" x14ac:dyDescent="0.25">
      <c r="B258" s="199">
        <v>3</v>
      </c>
      <c r="C258" s="261"/>
      <c r="D258" s="200" t="s">
        <v>791</v>
      </c>
      <c r="E258" s="200" t="s">
        <v>991</v>
      </c>
    </row>
    <row r="259" spans="2:5" ht="15" hidden="1" thickBot="1" x14ac:dyDescent="0.25">
      <c r="B259" s="199">
        <v>4</v>
      </c>
      <c r="C259" s="261"/>
      <c r="D259" s="200" t="s">
        <v>792</v>
      </c>
      <c r="E259" s="200" t="s">
        <v>992</v>
      </c>
    </row>
    <row r="260" spans="2:5" ht="15" hidden="1" thickBot="1" x14ac:dyDescent="0.25">
      <c r="B260" s="199">
        <v>5</v>
      </c>
      <c r="C260" s="261"/>
      <c r="D260" s="200" t="s">
        <v>793</v>
      </c>
      <c r="E260" s="200" t="s">
        <v>993</v>
      </c>
    </row>
    <row r="261" spans="2:5" ht="15" hidden="1" thickBot="1" x14ac:dyDescent="0.25">
      <c r="B261" s="199">
        <v>6</v>
      </c>
      <c r="C261" s="261"/>
      <c r="D261" s="200" t="s">
        <v>797</v>
      </c>
      <c r="E261" s="200" t="s">
        <v>994</v>
      </c>
    </row>
    <row r="262" spans="2:5" ht="15" hidden="1" thickBot="1" x14ac:dyDescent="0.25">
      <c r="B262" s="199">
        <v>7</v>
      </c>
      <c r="C262" s="261"/>
      <c r="D262" s="200" t="s">
        <v>798</v>
      </c>
      <c r="E262" s="200" t="s">
        <v>995</v>
      </c>
    </row>
    <row r="263" spans="2:5" ht="15" hidden="1" thickBot="1" x14ac:dyDescent="0.25">
      <c r="B263" s="199">
        <v>8</v>
      </c>
      <c r="C263" s="261"/>
      <c r="D263" s="200" t="s">
        <v>799</v>
      </c>
      <c r="E263" s="200" t="s">
        <v>1002</v>
      </c>
    </row>
    <row r="264" spans="2:5" ht="15" hidden="1" thickBot="1" x14ac:dyDescent="0.25">
      <c r="B264" s="199">
        <v>9</v>
      </c>
      <c r="C264" s="261"/>
      <c r="D264" s="200" t="s">
        <v>796</v>
      </c>
      <c r="E264" s="200" t="s">
        <v>1006</v>
      </c>
    </row>
    <row r="265" spans="2:5" ht="15" hidden="1" thickBot="1" x14ac:dyDescent="0.25">
      <c r="B265" s="199">
        <v>10</v>
      </c>
      <c r="C265" s="261"/>
      <c r="D265" s="200" t="s">
        <v>800</v>
      </c>
      <c r="E265" s="200" t="s">
        <v>1003</v>
      </c>
    </row>
    <row r="266" spans="2:5" ht="15" hidden="1" thickBot="1" x14ac:dyDescent="0.25">
      <c r="B266" s="199">
        <v>11</v>
      </c>
      <c r="C266" s="261"/>
      <c r="D266" s="200" t="s">
        <v>801</v>
      </c>
      <c r="E266" s="200" t="s">
        <v>1008</v>
      </c>
    </row>
    <row r="267" spans="2:5" ht="15" hidden="1" thickBot="1" x14ac:dyDescent="0.25">
      <c r="B267" s="201">
        <v>12</v>
      </c>
      <c r="C267" s="262"/>
      <c r="D267" s="202" t="s">
        <v>802</v>
      </c>
      <c r="E267" s="202" t="s">
        <v>997</v>
      </c>
    </row>
    <row r="268" spans="2:5" ht="15" hidden="1" thickBot="1" x14ac:dyDescent="0.25">
      <c r="B268" s="197">
        <v>1</v>
      </c>
      <c r="C268" s="260" t="s">
        <v>977</v>
      </c>
      <c r="D268" s="198" t="s">
        <v>627</v>
      </c>
      <c r="E268" s="198" t="s">
        <v>996</v>
      </c>
    </row>
    <row r="269" spans="2:5" ht="15" hidden="1" thickBot="1" x14ac:dyDescent="0.25">
      <c r="B269" s="199">
        <v>2</v>
      </c>
      <c r="C269" s="261"/>
      <c r="D269" s="200" t="s">
        <v>628</v>
      </c>
      <c r="E269" s="200" t="s">
        <v>1003</v>
      </c>
    </row>
    <row r="270" spans="2:5" ht="15" hidden="1" thickBot="1" x14ac:dyDescent="0.25">
      <c r="B270" s="199">
        <v>3</v>
      </c>
      <c r="C270" s="261"/>
      <c r="D270" s="200" t="s">
        <v>622</v>
      </c>
      <c r="E270" s="200" t="s">
        <v>997</v>
      </c>
    </row>
    <row r="271" spans="2:5" ht="15" hidden="1" thickBot="1" x14ac:dyDescent="0.25">
      <c r="B271" s="199">
        <v>4</v>
      </c>
      <c r="C271" s="261"/>
      <c r="D271" s="200" t="s">
        <v>623</v>
      </c>
      <c r="E271" s="200" t="s">
        <v>998</v>
      </c>
    </row>
    <row r="272" spans="2:5" ht="15" hidden="1" thickBot="1" x14ac:dyDescent="0.25">
      <c r="B272" s="199">
        <v>5</v>
      </c>
      <c r="C272" s="261"/>
      <c r="D272" s="200" t="s">
        <v>624</v>
      </c>
      <c r="E272" s="200" t="s">
        <v>999</v>
      </c>
    </row>
    <row r="273" spans="2:5" ht="15" hidden="1" thickBot="1" x14ac:dyDescent="0.25">
      <c r="B273" s="199">
        <v>6</v>
      </c>
      <c r="C273" s="261"/>
      <c r="D273" s="200" t="s">
        <v>625</v>
      </c>
      <c r="E273" s="200" t="s">
        <v>1000</v>
      </c>
    </row>
    <row r="274" spans="2:5" ht="15" hidden="1" thickBot="1" x14ac:dyDescent="0.25">
      <c r="B274" s="201">
        <v>7</v>
      </c>
      <c r="C274" s="262"/>
      <c r="D274" s="202" t="s">
        <v>626</v>
      </c>
      <c r="E274" s="202" t="s">
        <v>1001</v>
      </c>
    </row>
    <row r="275" spans="2:5" ht="15" hidden="1" thickBot="1" x14ac:dyDescent="0.25">
      <c r="B275" s="197">
        <v>1</v>
      </c>
      <c r="C275" s="260" t="s">
        <v>976</v>
      </c>
      <c r="D275" s="198" t="s">
        <v>634</v>
      </c>
      <c r="E275" s="198" t="s">
        <v>996</v>
      </c>
    </row>
    <row r="276" spans="2:5" ht="15" hidden="1" thickBot="1" x14ac:dyDescent="0.25">
      <c r="B276" s="199">
        <v>2</v>
      </c>
      <c r="C276" s="261"/>
      <c r="D276" s="200" t="s">
        <v>635</v>
      </c>
      <c r="E276" s="200" t="s">
        <v>1003</v>
      </c>
    </row>
    <row r="277" spans="2:5" ht="15" hidden="1" thickBot="1" x14ac:dyDescent="0.25">
      <c r="B277" s="199">
        <v>3</v>
      </c>
      <c r="C277" s="261"/>
      <c r="D277" s="200" t="s">
        <v>629</v>
      </c>
      <c r="E277" s="200" t="s">
        <v>997</v>
      </c>
    </row>
    <row r="278" spans="2:5" ht="15" hidden="1" thickBot="1" x14ac:dyDescent="0.25">
      <c r="B278" s="199">
        <v>4</v>
      </c>
      <c r="C278" s="261"/>
      <c r="D278" s="200" t="s">
        <v>630</v>
      </c>
      <c r="E278" s="200" t="s">
        <v>998</v>
      </c>
    </row>
    <row r="279" spans="2:5" ht="15" hidden="1" thickBot="1" x14ac:dyDescent="0.25">
      <c r="B279" s="199">
        <v>5</v>
      </c>
      <c r="C279" s="261"/>
      <c r="D279" s="200" t="s">
        <v>631</v>
      </c>
      <c r="E279" s="200" t="s">
        <v>999</v>
      </c>
    </row>
    <row r="280" spans="2:5" ht="15" hidden="1" thickBot="1" x14ac:dyDescent="0.25">
      <c r="B280" s="199">
        <v>6</v>
      </c>
      <c r="C280" s="261"/>
      <c r="D280" s="200" t="s">
        <v>632</v>
      </c>
      <c r="E280" s="200" t="s">
        <v>1000</v>
      </c>
    </row>
    <row r="281" spans="2:5" ht="15" hidden="1" thickBot="1" x14ac:dyDescent="0.25">
      <c r="B281" s="201">
        <v>7</v>
      </c>
      <c r="C281" s="262"/>
      <c r="D281" s="202" t="s">
        <v>633</v>
      </c>
      <c r="E281" s="202" t="s">
        <v>1001</v>
      </c>
    </row>
    <row r="282" spans="2:5" ht="3" hidden="1" customHeight="1" x14ac:dyDescent="0.2">
      <c r="B282" s="197">
        <v>1</v>
      </c>
      <c r="C282" s="260" t="s">
        <v>936</v>
      </c>
      <c r="D282" s="198" t="s">
        <v>650</v>
      </c>
      <c r="E282" s="198" t="s">
        <v>996</v>
      </c>
    </row>
    <row r="283" spans="2:5" hidden="1" x14ac:dyDescent="0.2">
      <c r="B283" s="199">
        <v>2</v>
      </c>
      <c r="C283" s="261"/>
      <c r="D283" s="200" t="s">
        <v>651</v>
      </c>
      <c r="E283" s="200" t="s">
        <v>1003</v>
      </c>
    </row>
    <row r="284" spans="2:5" hidden="1" x14ac:dyDescent="0.2">
      <c r="B284" s="199">
        <v>3</v>
      </c>
      <c r="C284" s="261"/>
      <c r="D284" s="200" t="s">
        <v>645</v>
      </c>
      <c r="E284" s="200" t="s">
        <v>997</v>
      </c>
    </row>
    <row r="285" spans="2:5" hidden="1" x14ac:dyDescent="0.2">
      <c r="B285" s="199">
        <v>4</v>
      </c>
      <c r="C285" s="261"/>
      <c r="D285" s="200" t="s">
        <v>646</v>
      </c>
      <c r="E285" s="200" t="s">
        <v>998</v>
      </c>
    </row>
    <row r="286" spans="2:5" hidden="1" x14ac:dyDescent="0.2">
      <c r="B286" s="199">
        <v>5</v>
      </c>
      <c r="C286" s="261"/>
      <c r="D286" s="200" t="s">
        <v>647</v>
      </c>
      <c r="E286" s="200" t="s">
        <v>999</v>
      </c>
    </row>
    <row r="287" spans="2:5" hidden="1" x14ac:dyDescent="0.2">
      <c r="B287" s="199">
        <v>6</v>
      </c>
      <c r="C287" s="261"/>
      <c r="D287" s="200" t="s">
        <v>648</v>
      </c>
      <c r="E287" s="200" t="s">
        <v>1000</v>
      </c>
    </row>
    <row r="288" spans="2:5" ht="15" hidden="1" thickBot="1" x14ac:dyDescent="0.25">
      <c r="B288" s="201">
        <v>7</v>
      </c>
      <c r="C288" s="262"/>
      <c r="D288" s="202" t="s">
        <v>649</v>
      </c>
      <c r="E288" s="202" t="s">
        <v>1001</v>
      </c>
    </row>
    <row r="289" spans="2:5" hidden="1" x14ac:dyDescent="0.2">
      <c r="B289" s="197">
        <v>1</v>
      </c>
      <c r="C289" s="260" t="s">
        <v>947</v>
      </c>
      <c r="D289" s="198" t="s">
        <v>655</v>
      </c>
      <c r="E289" s="198" t="s">
        <v>1017</v>
      </c>
    </row>
    <row r="290" spans="2:5" hidden="1" x14ac:dyDescent="0.2">
      <c r="B290" s="199">
        <v>2</v>
      </c>
      <c r="C290" s="261"/>
      <c r="D290" s="200" t="s">
        <v>656</v>
      </c>
      <c r="E290" s="200" t="s">
        <v>1018</v>
      </c>
    </row>
    <row r="291" spans="2:5" hidden="1" x14ac:dyDescent="0.2">
      <c r="B291" s="199">
        <v>3</v>
      </c>
      <c r="C291" s="261"/>
      <c r="D291" s="200" t="s">
        <v>652</v>
      </c>
      <c r="E291" s="200" t="s">
        <v>991</v>
      </c>
    </row>
    <row r="292" spans="2:5" hidden="1" x14ac:dyDescent="0.2">
      <c r="B292" s="199">
        <v>4</v>
      </c>
      <c r="C292" s="261"/>
      <c r="D292" s="200" t="s">
        <v>654</v>
      </c>
      <c r="E292" s="200" t="s">
        <v>992</v>
      </c>
    </row>
    <row r="293" spans="2:5" hidden="1" x14ac:dyDescent="0.2">
      <c r="B293" s="199">
        <v>5</v>
      </c>
      <c r="C293" s="261"/>
      <c r="D293" s="200" t="s">
        <v>653</v>
      </c>
      <c r="E293" s="200" t="s">
        <v>993</v>
      </c>
    </row>
    <row r="294" spans="2:5" hidden="1" x14ac:dyDescent="0.2">
      <c r="B294" s="199">
        <v>6</v>
      </c>
      <c r="C294" s="261"/>
      <c r="D294" s="200" t="s">
        <v>660</v>
      </c>
      <c r="E294" s="200" t="s">
        <v>994</v>
      </c>
    </row>
    <row r="295" spans="2:5" hidden="1" x14ac:dyDescent="0.2">
      <c r="B295" s="199">
        <v>7</v>
      </c>
      <c r="C295" s="261"/>
      <c r="D295" s="200" t="s">
        <v>661</v>
      </c>
      <c r="E295" s="200" t="s">
        <v>995</v>
      </c>
    </row>
    <row r="296" spans="2:5" hidden="1" x14ac:dyDescent="0.2">
      <c r="B296" s="199">
        <v>8</v>
      </c>
      <c r="C296" s="261"/>
      <c r="D296" s="200" t="s">
        <v>658</v>
      </c>
      <c r="E296" s="200" t="s">
        <v>1006</v>
      </c>
    </row>
    <row r="297" spans="2:5" hidden="1" x14ac:dyDescent="0.2">
      <c r="B297" s="199">
        <v>9</v>
      </c>
      <c r="C297" s="261"/>
      <c r="D297" s="200" t="s">
        <v>657</v>
      </c>
      <c r="E297" s="200" t="s">
        <v>1007</v>
      </c>
    </row>
    <row r="298" spans="2:5" hidden="1" x14ac:dyDescent="0.2">
      <c r="B298" s="199">
        <v>10</v>
      </c>
      <c r="C298" s="261"/>
      <c r="D298" s="200" t="s">
        <v>663</v>
      </c>
      <c r="E298" s="200" t="s">
        <v>1003</v>
      </c>
    </row>
    <row r="299" spans="2:5" hidden="1" x14ac:dyDescent="0.2">
      <c r="B299" s="199">
        <v>11</v>
      </c>
      <c r="C299" s="261"/>
      <c r="D299" s="200" t="s">
        <v>659</v>
      </c>
      <c r="E299" s="200" t="s">
        <v>997</v>
      </c>
    </row>
    <row r="300" spans="2:5" ht="15" hidden="1" thickBot="1" x14ac:dyDescent="0.25">
      <c r="B300" s="201">
        <v>12</v>
      </c>
      <c r="C300" s="262"/>
      <c r="D300" s="202" t="s">
        <v>662</v>
      </c>
      <c r="E300" s="202" t="s">
        <v>998</v>
      </c>
    </row>
    <row r="301" spans="2:5" hidden="1" x14ac:dyDescent="0.2">
      <c r="B301" s="197">
        <v>1</v>
      </c>
      <c r="C301" s="260" t="s">
        <v>957</v>
      </c>
      <c r="D301" s="198" t="s">
        <v>674</v>
      </c>
      <c r="E301" s="198" t="s">
        <v>1006</v>
      </c>
    </row>
    <row r="302" spans="2:5" hidden="1" x14ac:dyDescent="0.2">
      <c r="B302" s="199">
        <v>2</v>
      </c>
      <c r="C302" s="261"/>
      <c r="D302" s="200" t="s">
        <v>664</v>
      </c>
      <c r="E302" s="200" t="s">
        <v>997</v>
      </c>
    </row>
    <row r="303" spans="2:5" hidden="1" x14ac:dyDescent="0.2">
      <c r="B303" s="199">
        <v>3</v>
      </c>
      <c r="C303" s="261"/>
      <c r="D303" s="200" t="s">
        <v>665</v>
      </c>
      <c r="E303" s="200" t="s">
        <v>1020</v>
      </c>
    </row>
    <row r="304" spans="2:5" hidden="1" x14ac:dyDescent="0.2">
      <c r="B304" s="199">
        <v>4</v>
      </c>
      <c r="C304" s="261"/>
      <c r="D304" s="200" t="s">
        <v>666</v>
      </c>
      <c r="E304" s="200" t="s">
        <v>1021</v>
      </c>
    </row>
    <row r="305" spans="2:5" hidden="1" x14ac:dyDescent="0.2">
      <c r="B305" s="199">
        <v>5</v>
      </c>
      <c r="C305" s="261"/>
      <c r="D305" s="200" t="s">
        <v>667</v>
      </c>
      <c r="E305" s="200" t="s">
        <v>998</v>
      </c>
    </row>
    <row r="306" spans="2:5" hidden="1" x14ac:dyDescent="0.2">
      <c r="B306" s="199">
        <v>6</v>
      </c>
      <c r="C306" s="261"/>
      <c r="D306" s="200" t="s">
        <v>668</v>
      </c>
      <c r="E306" s="200" t="s">
        <v>1009</v>
      </c>
    </row>
    <row r="307" spans="2:5" hidden="1" x14ac:dyDescent="0.2">
      <c r="B307" s="199">
        <v>7</v>
      </c>
      <c r="C307" s="261"/>
      <c r="D307" s="200" t="s">
        <v>669</v>
      </c>
      <c r="E307" s="200" t="s">
        <v>1010</v>
      </c>
    </row>
    <row r="308" spans="2:5" hidden="1" x14ac:dyDescent="0.2">
      <c r="B308" s="199">
        <v>8</v>
      </c>
      <c r="C308" s="261"/>
      <c r="D308" s="200" t="s">
        <v>670</v>
      </c>
      <c r="E308" s="200" t="s">
        <v>999</v>
      </c>
    </row>
    <row r="309" spans="2:5" hidden="1" x14ac:dyDescent="0.2">
      <c r="B309" s="199">
        <v>9</v>
      </c>
      <c r="C309" s="261"/>
      <c r="D309" s="200" t="s">
        <v>671</v>
      </c>
      <c r="E309" s="200" t="s">
        <v>1029</v>
      </c>
    </row>
    <row r="310" spans="2:5" hidden="1" x14ac:dyDescent="0.2">
      <c r="B310" s="199">
        <v>10</v>
      </c>
      <c r="C310" s="261"/>
      <c r="D310" s="200" t="s">
        <v>672</v>
      </c>
      <c r="E310" s="200" t="s">
        <v>1030</v>
      </c>
    </row>
    <row r="311" spans="2:5" hidden="1" x14ac:dyDescent="0.2">
      <c r="B311" s="199">
        <v>11</v>
      </c>
      <c r="C311" s="261"/>
      <c r="D311" s="200" t="s">
        <v>673</v>
      </c>
      <c r="E311" s="200" t="s">
        <v>1032</v>
      </c>
    </row>
    <row r="312" spans="2:5" hidden="1" x14ac:dyDescent="0.2">
      <c r="B312" s="199">
        <v>12</v>
      </c>
      <c r="C312" s="261"/>
      <c r="D312" s="200" t="s">
        <v>675</v>
      </c>
      <c r="E312" s="200" t="s">
        <v>1000</v>
      </c>
    </row>
    <row r="313" spans="2:5" hidden="1" x14ac:dyDescent="0.2">
      <c r="B313" s="199">
        <v>13</v>
      </c>
      <c r="C313" s="261"/>
      <c r="D313" s="200" t="s">
        <v>676</v>
      </c>
      <c r="E313" s="200" t="s">
        <v>1001</v>
      </c>
    </row>
    <row r="314" spans="2:5" hidden="1" x14ac:dyDescent="0.2">
      <c r="B314" s="199">
        <v>14</v>
      </c>
      <c r="C314" s="261"/>
      <c r="D314" s="200" t="s">
        <v>677</v>
      </c>
      <c r="E314" s="200" t="s">
        <v>1004</v>
      </c>
    </row>
    <row r="315" spans="2:5" ht="15" hidden="1" thickBot="1" x14ac:dyDescent="0.25">
      <c r="B315" s="201">
        <v>15</v>
      </c>
      <c r="C315" s="262"/>
      <c r="D315" s="202" t="s">
        <v>678</v>
      </c>
      <c r="E315" s="202" t="s">
        <v>1005</v>
      </c>
    </row>
    <row r="316" spans="2:5" hidden="1" x14ac:dyDescent="0.2">
      <c r="B316" s="197">
        <v>1</v>
      </c>
      <c r="C316" s="260" t="s">
        <v>962</v>
      </c>
      <c r="D316" s="198" t="s">
        <v>679</v>
      </c>
      <c r="E316" s="198" t="s">
        <v>1006</v>
      </c>
    </row>
    <row r="317" spans="2:5" hidden="1" x14ac:dyDescent="0.2">
      <c r="B317" s="199">
        <v>2</v>
      </c>
      <c r="C317" s="261"/>
      <c r="D317" s="200" t="s">
        <v>687</v>
      </c>
      <c r="E317" s="200" t="s">
        <v>1008</v>
      </c>
    </row>
    <row r="318" spans="2:5" hidden="1" x14ac:dyDescent="0.2">
      <c r="B318" s="199">
        <v>3</v>
      </c>
      <c r="C318" s="261"/>
      <c r="D318" s="200" t="s">
        <v>688</v>
      </c>
      <c r="E318" s="200" t="s">
        <v>1019</v>
      </c>
    </row>
    <row r="319" spans="2:5" hidden="1" x14ac:dyDescent="0.2">
      <c r="B319" s="199">
        <v>4</v>
      </c>
      <c r="C319" s="261"/>
      <c r="D319" s="200" t="s">
        <v>689</v>
      </c>
      <c r="E319" s="200" t="s">
        <v>1027</v>
      </c>
    </row>
    <row r="320" spans="2:5" hidden="1" x14ac:dyDescent="0.2">
      <c r="B320" s="199">
        <v>5</v>
      </c>
      <c r="C320" s="261"/>
      <c r="D320" s="200" t="s">
        <v>680</v>
      </c>
      <c r="E320" s="200" t="s">
        <v>997</v>
      </c>
    </row>
    <row r="321" spans="2:5" hidden="1" x14ac:dyDescent="0.2">
      <c r="B321" s="199">
        <v>6</v>
      </c>
      <c r="C321" s="261"/>
      <c r="D321" s="200" t="s">
        <v>681</v>
      </c>
      <c r="E321" s="200" t="s">
        <v>1020</v>
      </c>
    </row>
    <row r="322" spans="2:5" hidden="1" x14ac:dyDescent="0.2">
      <c r="B322" s="199">
        <v>7</v>
      </c>
      <c r="C322" s="261"/>
      <c r="D322" s="200" t="s">
        <v>682</v>
      </c>
      <c r="E322" s="200" t="s">
        <v>1021</v>
      </c>
    </row>
    <row r="323" spans="2:5" hidden="1" x14ac:dyDescent="0.2">
      <c r="B323" s="199">
        <v>8</v>
      </c>
      <c r="C323" s="261"/>
      <c r="D323" s="200" t="s">
        <v>683</v>
      </c>
      <c r="E323" s="200" t="s">
        <v>998</v>
      </c>
    </row>
    <row r="324" spans="2:5" hidden="1" x14ac:dyDescent="0.2">
      <c r="B324" s="199">
        <v>9</v>
      </c>
      <c r="C324" s="261"/>
      <c r="D324" s="200" t="s">
        <v>684</v>
      </c>
      <c r="E324" s="200" t="s">
        <v>1009</v>
      </c>
    </row>
    <row r="325" spans="2:5" hidden="1" x14ac:dyDescent="0.2">
      <c r="B325" s="199">
        <v>10</v>
      </c>
      <c r="C325" s="261"/>
      <c r="D325" s="200" t="s">
        <v>685</v>
      </c>
      <c r="E325" s="200" t="s">
        <v>1010</v>
      </c>
    </row>
    <row r="326" spans="2:5" hidden="1" x14ac:dyDescent="0.2">
      <c r="B326" s="199">
        <v>11</v>
      </c>
      <c r="C326" s="261"/>
      <c r="D326" s="200" t="s">
        <v>690</v>
      </c>
      <c r="E326" s="200" t="s">
        <v>999</v>
      </c>
    </row>
    <row r="327" spans="2:5" hidden="1" x14ac:dyDescent="0.2">
      <c r="B327" s="199">
        <v>12</v>
      </c>
      <c r="C327" s="261"/>
      <c r="D327" s="200" t="s">
        <v>691</v>
      </c>
      <c r="E327" s="200" t="s">
        <v>1029</v>
      </c>
    </row>
    <row r="328" spans="2:5" hidden="1" x14ac:dyDescent="0.2">
      <c r="B328" s="199">
        <v>13</v>
      </c>
      <c r="C328" s="261"/>
      <c r="D328" s="200" t="s">
        <v>692</v>
      </c>
      <c r="E328" s="200" t="s">
        <v>1030</v>
      </c>
    </row>
    <row r="329" spans="2:5" ht="15" hidden="1" thickBot="1" x14ac:dyDescent="0.25">
      <c r="B329" s="201">
        <v>14</v>
      </c>
      <c r="C329" s="262"/>
      <c r="D329" s="202" t="s">
        <v>686</v>
      </c>
      <c r="E329" s="202" t="s">
        <v>1000</v>
      </c>
    </row>
    <row r="330" spans="2:5" hidden="1" x14ac:dyDescent="0.2">
      <c r="B330" s="197">
        <v>1</v>
      </c>
      <c r="C330" s="260" t="s">
        <v>963</v>
      </c>
      <c r="D330" s="198" t="s">
        <v>701</v>
      </c>
      <c r="E330" s="198" t="s">
        <v>1011</v>
      </c>
    </row>
    <row r="331" spans="2:5" hidden="1" x14ac:dyDescent="0.2">
      <c r="B331" s="199">
        <v>2</v>
      </c>
      <c r="C331" s="261"/>
      <c r="D331" s="200" t="s">
        <v>702</v>
      </c>
      <c r="E331" s="200" t="s">
        <v>1033</v>
      </c>
    </row>
    <row r="332" spans="2:5" hidden="1" x14ac:dyDescent="0.2">
      <c r="B332" s="199">
        <v>3</v>
      </c>
      <c r="C332" s="261"/>
      <c r="D332" s="200" t="s">
        <v>693</v>
      </c>
      <c r="E332" s="200" t="s">
        <v>991</v>
      </c>
    </row>
    <row r="333" spans="2:5" hidden="1" x14ac:dyDescent="0.2">
      <c r="B333" s="199">
        <v>4</v>
      </c>
      <c r="C333" s="261"/>
      <c r="D333" s="200" t="s">
        <v>694</v>
      </c>
      <c r="E333" s="200" t="s">
        <v>992</v>
      </c>
    </row>
    <row r="334" spans="2:5" hidden="1" x14ac:dyDescent="0.2">
      <c r="B334" s="199">
        <v>5</v>
      </c>
      <c r="C334" s="261"/>
      <c r="D334" s="200" t="s">
        <v>695</v>
      </c>
      <c r="E334" s="200" t="s">
        <v>993</v>
      </c>
    </row>
    <row r="335" spans="2:5" hidden="1" x14ac:dyDescent="0.2">
      <c r="B335" s="199">
        <v>6</v>
      </c>
      <c r="C335" s="261"/>
      <c r="D335" s="200" t="s">
        <v>696</v>
      </c>
      <c r="E335" s="200" t="s">
        <v>994</v>
      </c>
    </row>
    <row r="336" spans="2:5" hidden="1" x14ac:dyDescent="0.2">
      <c r="B336" s="199">
        <v>7</v>
      </c>
      <c r="C336" s="261"/>
      <c r="D336" s="200" t="s">
        <v>697</v>
      </c>
      <c r="E336" s="200" t="s">
        <v>995</v>
      </c>
    </row>
    <row r="337" spans="2:5" hidden="1" x14ac:dyDescent="0.2">
      <c r="B337" s="199">
        <v>8</v>
      </c>
      <c r="C337" s="261"/>
      <c r="D337" s="200" t="s">
        <v>699</v>
      </c>
      <c r="E337" s="200" t="s">
        <v>1003</v>
      </c>
    </row>
    <row r="338" spans="2:5" hidden="1" x14ac:dyDescent="0.2">
      <c r="B338" s="199">
        <v>9</v>
      </c>
      <c r="C338" s="261"/>
      <c r="D338" s="200" t="s">
        <v>698</v>
      </c>
      <c r="E338" s="200" t="s">
        <v>1008</v>
      </c>
    </row>
    <row r="339" spans="2:5" ht="15" hidden="1" thickBot="1" x14ac:dyDescent="0.25">
      <c r="B339" s="201">
        <v>10</v>
      </c>
      <c r="C339" s="262"/>
      <c r="D339" s="202" t="s">
        <v>700</v>
      </c>
      <c r="E339" s="202" t="s">
        <v>997</v>
      </c>
    </row>
    <row r="340" spans="2:5" hidden="1" x14ac:dyDescent="0.2">
      <c r="B340" s="197">
        <v>1</v>
      </c>
      <c r="C340" s="260" t="s">
        <v>968</v>
      </c>
      <c r="D340" s="198" t="s">
        <v>708</v>
      </c>
      <c r="E340" s="198" t="s">
        <v>996</v>
      </c>
    </row>
    <row r="341" spans="2:5" hidden="1" x14ac:dyDescent="0.2">
      <c r="B341" s="199">
        <v>2</v>
      </c>
      <c r="C341" s="261"/>
      <c r="D341" s="200" t="s">
        <v>709</v>
      </c>
      <c r="E341" s="200" t="s">
        <v>1003</v>
      </c>
    </row>
    <row r="342" spans="2:5" hidden="1" x14ac:dyDescent="0.2">
      <c r="B342" s="199">
        <v>3</v>
      </c>
      <c r="C342" s="261"/>
      <c r="D342" s="200" t="s">
        <v>703</v>
      </c>
      <c r="E342" s="200" t="s">
        <v>997</v>
      </c>
    </row>
    <row r="343" spans="2:5" hidden="1" x14ac:dyDescent="0.2">
      <c r="B343" s="199">
        <v>4</v>
      </c>
      <c r="C343" s="261"/>
      <c r="D343" s="200" t="s">
        <v>704</v>
      </c>
      <c r="E343" s="200" t="s">
        <v>998</v>
      </c>
    </row>
    <row r="344" spans="2:5" hidden="1" x14ac:dyDescent="0.2">
      <c r="B344" s="199">
        <v>5</v>
      </c>
      <c r="C344" s="261"/>
      <c r="D344" s="200" t="s">
        <v>705</v>
      </c>
      <c r="E344" s="200" t="s">
        <v>999</v>
      </c>
    </row>
    <row r="345" spans="2:5" hidden="1" x14ac:dyDescent="0.2">
      <c r="B345" s="199">
        <v>6</v>
      </c>
      <c r="C345" s="261"/>
      <c r="D345" s="200" t="s">
        <v>706</v>
      </c>
      <c r="E345" s="200" t="s">
        <v>1000</v>
      </c>
    </row>
    <row r="346" spans="2:5" ht="15" hidden="1" thickBot="1" x14ac:dyDescent="0.25">
      <c r="B346" s="201">
        <v>7</v>
      </c>
      <c r="C346" s="262"/>
      <c r="D346" s="202" t="s">
        <v>707</v>
      </c>
      <c r="E346" s="202" t="s">
        <v>1001</v>
      </c>
    </row>
    <row r="347" spans="2:5" hidden="1" x14ac:dyDescent="0.2">
      <c r="B347" s="197">
        <v>1</v>
      </c>
      <c r="C347" s="260" t="s">
        <v>951</v>
      </c>
      <c r="D347" s="198" t="s">
        <v>713</v>
      </c>
      <c r="E347" s="198" t="s">
        <v>1011</v>
      </c>
    </row>
    <row r="348" spans="2:5" hidden="1" x14ac:dyDescent="0.2">
      <c r="B348" s="199">
        <v>2</v>
      </c>
      <c r="C348" s="261"/>
      <c r="D348" s="200" t="s">
        <v>714</v>
      </c>
      <c r="E348" s="200" t="s">
        <v>1012</v>
      </c>
    </row>
    <row r="349" spans="2:5" hidden="1" x14ac:dyDescent="0.2">
      <c r="B349" s="199">
        <v>3</v>
      </c>
      <c r="C349" s="261"/>
      <c r="D349" s="200" t="s">
        <v>710</v>
      </c>
      <c r="E349" s="200" t="s">
        <v>991</v>
      </c>
    </row>
    <row r="350" spans="2:5" hidden="1" x14ac:dyDescent="0.2">
      <c r="B350" s="199">
        <v>4</v>
      </c>
      <c r="C350" s="261"/>
      <c r="D350" s="200" t="s">
        <v>711</v>
      </c>
      <c r="E350" s="200" t="s">
        <v>992</v>
      </c>
    </row>
    <row r="351" spans="2:5" hidden="1" x14ac:dyDescent="0.2">
      <c r="B351" s="199">
        <v>5</v>
      </c>
      <c r="C351" s="261"/>
      <c r="D351" s="200" t="s">
        <v>712</v>
      </c>
      <c r="E351" s="200" t="s">
        <v>993</v>
      </c>
    </row>
    <row r="352" spans="2:5" hidden="1" x14ac:dyDescent="0.2">
      <c r="B352" s="199">
        <v>6</v>
      </c>
      <c r="C352" s="261"/>
      <c r="D352" s="200" t="s">
        <v>716</v>
      </c>
      <c r="E352" s="200" t="s">
        <v>994</v>
      </c>
    </row>
    <row r="353" spans="2:5" hidden="1" x14ac:dyDescent="0.2">
      <c r="B353" s="199">
        <v>7</v>
      </c>
      <c r="C353" s="261"/>
      <c r="D353" s="200" t="s">
        <v>717</v>
      </c>
      <c r="E353" s="200" t="s">
        <v>995</v>
      </c>
    </row>
    <row r="354" spans="2:5" hidden="1" x14ac:dyDescent="0.2">
      <c r="B354" s="199">
        <v>8</v>
      </c>
      <c r="C354" s="261"/>
      <c r="D354" s="200" t="s">
        <v>715</v>
      </c>
      <c r="E354" s="200" t="s">
        <v>1006</v>
      </c>
    </row>
    <row r="355" spans="2:5" hidden="1" x14ac:dyDescent="0.2">
      <c r="B355" s="199">
        <v>9</v>
      </c>
      <c r="C355" s="261"/>
      <c r="D355" s="200" t="s">
        <v>718</v>
      </c>
      <c r="E355" s="200" t="s">
        <v>1003</v>
      </c>
    </row>
    <row r="356" spans="2:5" hidden="1" x14ac:dyDescent="0.2">
      <c r="B356" s="199">
        <v>10</v>
      </c>
      <c r="C356" s="261"/>
      <c r="D356" s="200" t="s">
        <v>719</v>
      </c>
      <c r="E356" s="200" t="s">
        <v>1008</v>
      </c>
    </row>
    <row r="357" spans="2:5" ht="15" hidden="1" thickBot="1" x14ac:dyDescent="0.25">
      <c r="B357" s="201">
        <v>11</v>
      </c>
      <c r="C357" s="262"/>
      <c r="D357" s="202" t="s">
        <v>720</v>
      </c>
      <c r="E357" s="202" t="s">
        <v>1019</v>
      </c>
    </row>
    <row r="358" spans="2:5" hidden="1" x14ac:dyDescent="0.2">
      <c r="B358" s="197">
        <v>1</v>
      </c>
      <c r="C358" s="260" t="s">
        <v>982</v>
      </c>
      <c r="D358" s="198" t="s">
        <v>732</v>
      </c>
      <c r="E358" s="198" t="s">
        <v>1011</v>
      </c>
    </row>
    <row r="359" spans="2:5" hidden="1" x14ac:dyDescent="0.2">
      <c r="B359" s="199">
        <v>2</v>
      </c>
      <c r="C359" s="261"/>
      <c r="D359" s="200" t="s">
        <v>733</v>
      </c>
      <c r="E359" s="200" t="s">
        <v>1012</v>
      </c>
    </row>
    <row r="360" spans="2:5" hidden="1" x14ac:dyDescent="0.2">
      <c r="B360" s="199">
        <v>3</v>
      </c>
      <c r="C360" s="261"/>
      <c r="D360" s="200" t="s">
        <v>727</v>
      </c>
      <c r="E360" s="200" t="s">
        <v>991</v>
      </c>
    </row>
    <row r="361" spans="2:5" hidden="1" x14ac:dyDescent="0.2">
      <c r="B361" s="199">
        <v>4</v>
      </c>
      <c r="C361" s="261"/>
      <c r="D361" s="200" t="s">
        <v>728</v>
      </c>
      <c r="E361" s="200" t="s">
        <v>992</v>
      </c>
    </row>
    <row r="362" spans="2:5" hidden="1" x14ac:dyDescent="0.2">
      <c r="B362" s="199">
        <v>5</v>
      </c>
      <c r="C362" s="261"/>
      <c r="D362" s="200" t="s">
        <v>729</v>
      </c>
      <c r="E362" s="200" t="s">
        <v>993</v>
      </c>
    </row>
    <row r="363" spans="2:5" hidden="1" x14ac:dyDescent="0.2">
      <c r="B363" s="199">
        <v>6</v>
      </c>
      <c r="C363" s="261"/>
      <c r="D363" s="200" t="s">
        <v>721</v>
      </c>
      <c r="E363" s="200" t="s">
        <v>994</v>
      </c>
    </row>
    <row r="364" spans="2:5" hidden="1" x14ac:dyDescent="0.2">
      <c r="B364" s="199">
        <v>7</v>
      </c>
      <c r="C364" s="261"/>
      <c r="D364" s="200" t="s">
        <v>722</v>
      </c>
      <c r="E364" s="200" t="s">
        <v>1002</v>
      </c>
    </row>
    <row r="365" spans="2:5" hidden="1" x14ac:dyDescent="0.2">
      <c r="B365" s="199">
        <v>8</v>
      </c>
      <c r="C365" s="261"/>
      <c r="D365" s="200" t="s">
        <v>730</v>
      </c>
      <c r="E365" s="200" t="s">
        <v>1006</v>
      </c>
    </row>
    <row r="366" spans="2:5" hidden="1" x14ac:dyDescent="0.2">
      <c r="B366" s="199">
        <v>9</v>
      </c>
      <c r="C366" s="261"/>
      <c r="D366" s="200" t="s">
        <v>731</v>
      </c>
      <c r="E366" s="200" t="s">
        <v>1023</v>
      </c>
    </row>
    <row r="367" spans="2:5" hidden="1" x14ac:dyDescent="0.2">
      <c r="B367" s="199">
        <v>10</v>
      </c>
      <c r="C367" s="261"/>
      <c r="D367" s="200" t="s">
        <v>725</v>
      </c>
      <c r="E367" s="200" t="s">
        <v>1003</v>
      </c>
    </row>
    <row r="368" spans="2:5" hidden="1" x14ac:dyDescent="0.2">
      <c r="B368" s="199">
        <v>11</v>
      </c>
      <c r="C368" s="261"/>
      <c r="D368" s="200" t="s">
        <v>726</v>
      </c>
      <c r="E368" s="200" t="s">
        <v>1025</v>
      </c>
    </row>
    <row r="369" spans="2:5" hidden="1" x14ac:dyDescent="0.2">
      <c r="B369" s="199">
        <v>12</v>
      </c>
      <c r="C369" s="261"/>
      <c r="D369" s="200" t="s">
        <v>723</v>
      </c>
      <c r="E369" s="200" t="s">
        <v>997</v>
      </c>
    </row>
    <row r="370" spans="2:5" ht="15" hidden="1" thickBot="1" x14ac:dyDescent="0.25">
      <c r="B370" s="201">
        <v>13</v>
      </c>
      <c r="C370" s="262"/>
      <c r="D370" s="202" t="s">
        <v>724</v>
      </c>
      <c r="E370" s="202" t="s">
        <v>1020</v>
      </c>
    </row>
    <row r="371" spans="2:5" hidden="1" x14ac:dyDescent="0.2">
      <c r="B371" s="197">
        <v>1</v>
      </c>
      <c r="C371" s="260" t="s">
        <v>943</v>
      </c>
      <c r="D371" s="198" t="s">
        <v>756</v>
      </c>
      <c r="E371" s="198" t="s">
        <v>994</v>
      </c>
    </row>
    <row r="372" spans="2:5" hidden="1" x14ac:dyDescent="0.2">
      <c r="B372" s="199">
        <v>2</v>
      </c>
      <c r="C372" s="261"/>
      <c r="D372" s="200" t="s">
        <v>757</v>
      </c>
      <c r="E372" s="200" t="s">
        <v>995</v>
      </c>
    </row>
    <row r="373" spans="2:5" hidden="1" x14ac:dyDescent="0.2">
      <c r="B373" s="199">
        <v>3</v>
      </c>
      <c r="C373" s="261"/>
      <c r="D373" s="200" t="s">
        <v>748</v>
      </c>
      <c r="E373" s="200" t="s">
        <v>1006</v>
      </c>
    </row>
    <row r="374" spans="2:5" hidden="1" x14ac:dyDescent="0.2">
      <c r="B374" s="199">
        <v>4</v>
      </c>
      <c r="C374" s="261"/>
      <c r="D374" s="200" t="s">
        <v>764</v>
      </c>
      <c r="E374" s="200" t="s">
        <v>1003</v>
      </c>
    </row>
    <row r="375" spans="2:5" hidden="1" x14ac:dyDescent="0.2">
      <c r="B375" s="199">
        <v>5</v>
      </c>
      <c r="C375" s="261"/>
      <c r="D375" s="200" t="s">
        <v>749</v>
      </c>
      <c r="E375" s="200" t="s">
        <v>997</v>
      </c>
    </row>
    <row r="376" spans="2:5" hidden="1" x14ac:dyDescent="0.2">
      <c r="B376" s="199">
        <v>6</v>
      </c>
      <c r="C376" s="261"/>
      <c r="D376" s="200" t="s">
        <v>750</v>
      </c>
      <c r="E376" s="200" t="s">
        <v>1020</v>
      </c>
    </row>
    <row r="377" spans="2:5" hidden="1" x14ac:dyDescent="0.2">
      <c r="B377" s="199">
        <v>7</v>
      </c>
      <c r="C377" s="261"/>
      <c r="D377" s="200" t="s">
        <v>751</v>
      </c>
      <c r="E377" s="200" t="s">
        <v>1021</v>
      </c>
    </row>
    <row r="378" spans="2:5" hidden="1" x14ac:dyDescent="0.2">
      <c r="B378" s="199">
        <v>8</v>
      </c>
      <c r="C378" s="261"/>
      <c r="D378" s="200" t="s">
        <v>752</v>
      </c>
      <c r="E378" s="200" t="s">
        <v>998</v>
      </c>
    </row>
    <row r="379" spans="2:5" hidden="1" x14ac:dyDescent="0.2">
      <c r="B379" s="199">
        <v>9</v>
      </c>
      <c r="C379" s="261"/>
      <c r="D379" s="200" t="s">
        <v>753</v>
      </c>
      <c r="E379" s="200" t="s">
        <v>1009</v>
      </c>
    </row>
    <row r="380" spans="2:5" hidden="1" x14ac:dyDescent="0.2">
      <c r="B380" s="199">
        <v>10</v>
      </c>
      <c r="C380" s="261"/>
      <c r="D380" s="200" t="s">
        <v>754</v>
      </c>
      <c r="E380" s="200" t="s">
        <v>1010</v>
      </c>
    </row>
    <row r="381" spans="2:5" hidden="1" x14ac:dyDescent="0.2">
      <c r="B381" s="199">
        <v>11</v>
      </c>
      <c r="C381" s="261"/>
      <c r="D381" s="200" t="s">
        <v>755</v>
      </c>
      <c r="E381" s="200" t="s">
        <v>1031</v>
      </c>
    </row>
    <row r="382" spans="2:5" hidden="1" x14ac:dyDescent="0.2">
      <c r="B382" s="199">
        <v>12</v>
      </c>
      <c r="C382" s="261"/>
      <c r="D382" s="200" t="s">
        <v>758</v>
      </c>
      <c r="E382" s="200" t="s">
        <v>999</v>
      </c>
    </row>
    <row r="383" spans="2:5" hidden="1" x14ac:dyDescent="0.2">
      <c r="B383" s="199">
        <v>13</v>
      </c>
      <c r="C383" s="261"/>
      <c r="D383" s="200" t="s">
        <v>759</v>
      </c>
      <c r="E383" s="200" t="s">
        <v>1029</v>
      </c>
    </row>
    <row r="384" spans="2:5" hidden="1" x14ac:dyDescent="0.2">
      <c r="B384" s="199">
        <v>14</v>
      </c>
      <c r="C384" s="261"/>
      <c r="D384" s="200" t="s">
        <v>760</v>
      </c>
      <c r="E384" s="200" t="s">
        <v>1030</v>
      </c>
    </row>
    <row r="385" spans="2:5" hidden="1" x14ac:dyDescent="0.2">
      <c r="B385" s="199">
        <v>15</v>
      </c>
      <c r="C385" s="261"/>
      <c r="D385" s="200" t="s">
        <v>761</v>
      </c>
      <c r="E385" s="200" t="s">
        <v>1000</v>
      </c>
    </row>
    <row r="386" spans="2:5" hidden="1" x14ac:dyDescent="0.2">
      <c r="B386" s="199">
        <v>16</v>
      </c>
      <c r="C386" s="261"/>
      <c r="D386" s="200" t="s">
        <v>762</v>
      </c>
      <c r="E386" s="200" t="s">
        <v>1013</v>
      </c>
    </row>
    <row r="387" spans="2:5" ht="15" hidden="1" thickBot="1" x14ac:dyDescent="0.25">
      <c r="B387" s="201">
        <v>17</v>
      </c>
      <c r="C387" s="262"/>
      <c r="D387" s="202" t="s">
        <v>763</v>
      </c>
      <c r="E387" s="202" t="s">
        <v>1014</v>
      </c>
    </row>
    <row r="388" spans="2:5" hidden="1" x14ac:dyDescent="0.2">
      <c r="B388" s="197">
        <v>1</v>
      </c>
      <c r="C388" s="260" t="s">
        <v>981</v>
      </c>
      <c r="D388" s="198" t="s">
        <v>790</v>
      </c>
      <c r="E388" s="198" t="s">
        <v>1003</v>
      </c>
    </row>
    <row r="389" spans="2:5" hidden="1" x14ac:dyDescent="0.2">
      <c r="B389" s="199">
        <v>2</v>
      </c>
      <c r="C389" s="261"/>
      <c r="D389" s="200" t="s">
        <v>789</v>
      </c>
      <c r="E389" s="200" t="s">
        <v>1008</v>
      </c>
    </row>
    <row r="390" spans="2:5" hidden="1" x14ac:dyDescent="0.2">
      <c r="B390" s="199">
        <v>3</v>
      </c>
      <c r="C390" s="261"/>
      <c r="D390" s="200" t="s">
        <v>784</v>
      </c>
      <c r="E390" s="200" t="s">
        <v>997</v>
      </c>
    </row>
    <row r="391" spans="2:5" hidden="1" x14ac:dyDescent="0.2">
      <c r="B391" s="199">
        <v>4</v>
      </c>
      <c r="C391" s="261"/>
      <c r="D391" s="200" t="s">
        <v>785</v>
      </c>
      <c r="E391" s="200" t="s">
        <v>998</v>
      </c>
    </row>
    <row r="392" spans="2:5" hidden="1" x14ac:dyDescent="0.2">
      <c r="B392" s="199">
        <v>5</v>
      </c>
      <c r="C392" s="261"/>
      <c r="D392" s="200" t="s">
        <v>786</v>
      </c>
      <c r="E392" s="200" t="s">
        <v>999</v>
      </c>
    </row>
    <row r="393" spans="2:5" hidden="1" x14ac:dyDescent="0.2">
      <c r="B393" s="199">
        <v>6</v>
      </c>
      <c r="C393" s="261"/>
      <c r="D393" s="200" t="s">
        <v>787</v>
      </c>
      <c r="E393" s="200" t="s">
        <v>1000</v>
      </c>
    </row>
    <row r="394" spans="2:5" ht="15" hidden="1" thickBot="1" x14ac:dyDescent="0.25">
      <c r="B394" s="201">
        <v>7</v>
      </c>
      <c r="C394" s="262"/>
      <c r="D394" s="202" t="s">
        <v>788</v>
      </c>
      <c r="E394" s="202" t="s">
        <v>1001</v>
      </c>
    </row>
    <row r="395" spans="2:5" hidden="1" x14ac:dyDescent="0.2">
      <c r="B395" s="197">
        <v>1</v>
      </c>
      <c r="C395" s="260" t="s">
        <v>944</v>
      </c>
      <c r="D395" s="198" t="s">
        <v>734</v>
      </c>
      <c r="E395" s="198" t="s">
        <v>991</v>
      </c>
    </row>
    <row r="396" spans="2:5" hidden="1" x14ac:dyDescent="0.2">
      <c r="B396" s="199">
        <v>2</v>
      </c>
      <c r="C396" s="261"/>
      <c r="D396" s="200" t="s">
        <v>735</v>
      </c>
      <c r="E396" s="200" t="s">
        <v>992</v>
      </c>
    </row>
    <row r="397" spans="2:5" hidden="1" x14ac:dyDescent="0.2">
      <c r="B397" s="199">
        <v>3</v>
      </c>
      <c r="C397" s="261"/>
      <c r="D397" s="200" t="s">
        <v>736</v>
      </c>
      <c r="E397" s="200" t="s">
        <v>993</v>
      </c>
    </row>
    <row r="398" spans="2:5" hidden="1" x14ac:dyDescent="0.2">
      <c r="B398" s="199">
        <v>4</v>
      </c>
      <c r="C398" s="261"/>
      <c r="D398" s="200" t="s">
        <v>740</v>
      </c>
      <c r="E398" s="200" t="s">
        <v>1006</v>
      </c>
    </row>
    <row r="399" spans="2:5" hidden="1" x14ac:dyDescent="0.2">
      <c r="B399" s="199">
        <v>5</v>
      </c>
      <c r="C399" s="261"/>
      <c r="D399" s="200" t="s">
        <v>737</v>
      </c>
      <c r="E399" s="200" t="s">
        <v>997</v>
      </c>
    </row>
    <row r="400" spans="2:5" hidden="1" x14ac:dyDescent="0.2">
      <c r="B400" s="199">
        <v>6</v>
      </c>
      <c r="C400" s="261"/>
      <c r="D400" s="200" t="s">
        <v>738</v>
      </c>
      <c r="E400" s="200" t="s">
        <v>1020</v>
      </c>
    </row>
    <row r="401" spans="2:5" hidden="1" x14ac:dyDescent="0.2">
      <c r="B401" s="199">
        <v>7</v>
      </c>
      <c r="C401" s="261"/>
      <c r="D401" s="200" t="s">
        <v>739</v>
      </c>
      <c r="E401" s="200" t="s">
        <v>1021</v>
      </c>
    </row>
    <row r="402" spans="2:5" hidden="1" x14ac:dyDescent="0.2">
      <c r="B402" s="199">
        <v>8</v>
      </c>
      <c r="C402" s="261"/>
      <c r="D402" s="200" t="s">
        <v>741</v>
      </c>
      <c r="E402" s="200" t="s">
        <v>998</v>
      </c>
    </row>
    <row r="403" spans="2:5" hidden="1" x14ac:dyDescent="0.2">
      <c r="B403" s="199">
        <v>9</v>
      </c>
      <c r="C403" s="261"/>
      <c r="D403" s="200" t="s">
        <v>742</v>
      </c>
      <c r="E403" s="200" t="s">
        <v>999</v>
      </c>
    </row>
    <row r="404" spans="2:5" hidden="1" x14ac:dyDescent="0.2">
      <c r="B404" s="199">
        <v>10</v>
      </c>
      <c r="C404" s="261"/>
      <c r="D404" s="200" t="s">
        <v>743</v>
      </c>
      <c r="E404" s="200" t="s">
        <v>1029</v>
      </c>
    </row>
    <row r="405" spans="2:5" hidden="1" x14ac:dyDescent="0.2">
      <c r="B405" s="199">
        <v>11</v>
      </c>
      <c r="C405" s="261"/>
      <c r="D405" s="200" t="s">
        <v>744</v>
      </c>
      <c r="E405" s="200" t="s">
        <v>1030</v>
      </c>
    </row>
    <row r="406" spans="2:5" hidden="1" x14ac:dyDescent="0.2">
      <c r="B406" s="199">
        <v>12</v>
      </c>
      <c r="C406" s="261"/>
      <c r="D406" s="200" t="s">
        <v>745</v>
      </c>
      <c r="E406" s="200" t="s">
        <v>1000</v>
      </c>
    </row>
    <row r="407" spans="2:5" hidden="1" x14ac:dyDescent="0.2">
      <c r="B407" s="199">
        <v>13</v>
      </c>
      <c r="C407" s="261"/>
      <c r="D407" s="200" t="s">
        <v>746</v>
      </c>
      <c r="E407" s="200" t="s">
        <v>1013</v>
      </c>
    </row>
    <row r="408" spans="2:5" ht="15" hidden="1" thickBot="1" x14ac:dyDescent="0.25">
      <c r="B408" s="201">
        <v>14</v>
      </c>
      <c r="C408" s="262"/>
      <c r="D408" s="202" t="s">
        <v>747</v>
      </c>
      <c r="E408" s="202" t="s">
        <v>1014</v>
      </c>
    </row>
    <row r="409" spans="2:5" hidden="1" x14ac:dyDescent="0.2">
      <c r="B409" s="197">
        <v>1</v>
      </c>
      <c r="C409" s="260" t="s">
        <v>942</v>
      </c>
      <c r="D409" s="198" t="s">
        <v>377</v>
      </c>
      <c r="E409" s="198" t="s">
        <v>1011</v>
      </c>
    </row>
    <row r="410" spans="2:5" hidden="1" x14ac:dyDescent="0.2">
      <c r="B410" s="199">
        <v>2</v>
      </c>
      <c r="C410" s="261"/>
      <c r="D410" s="200" t="s">
        <v>378</v>
      </c>
      <c r="E410" s="200" t="s">
        <v>1012</v>
      </c>
    </row>
    <row r="411" spans="2:5" hidden="1" x14ac:dyDescent="0.2">
      <c r="B411" s="199">
        <v>3</v>
      </c>
      <c r="C411" s="261"/>
      <c r="D411" s="200" t="s">
        <v>374</v>
      </c>
      <c r="E411" s="200" t="s">
        <v>991</v>
      </c>
    </row>
    <row r="412" spans="2:5" hidden="1" x14ac:dyDescent="0.2">
      <c r="B412" s="199">
        <v>4</v>
      </c>
      <c r="C412" s="261"/>
      <c r="D412" s="200" t="s">
        <v>375</v>
      </c>
      <c r="E412" s="200" t="s">
        <v>1034</v>
      </c>
    </row>
    <row r="413" spans="2:5" hidden="1" x14ac:dyDescent="0.2">
      <c r="B413" s="199">
        <v>5</v>
      </c>
      <c r="C413" s="261"/>
      <c r="D413" s="200" t="s">
        <v>376</v>
      </c>
      <c r="E413" s="200" t="s">
        <v>1035</v>
      </c>
    </row>
    <row r="414" spans="2:5" hidden="1" x14ac:dyDescent="0.2">
      <c r="B414" s="199">
        <v>6</v>
      </c>
      <c r="C414" s="261"/>
      <c r="D414" s="200" t="s">
        <v>380</v>
      </c>
      <c r="E414" s="200" t="s">
        <v>994</v>
      </c>
    </row>
    <row r="415" spans="2:5" hidden="1" x14ac:dyDescent="0.2">
      <c r="B415" s="199">
        <v>7</v>
      </c>
      <c r="C415" s="261"/>
      <c r="D415" s="200" t="s">
        <v>381</v>
      </c>
      <c r="E415" s="200" t="s">
        <v>995</v>
      </c>
    </row>
    <row r="416" spans="2:5" hidden="1" x14ac:dyDescent="0.2">
      <c r="B416" s="199">
        <v>8</v>
      </c>
      <c r="C416" s="261"/>
      <c r="D416" s="200" t="s">
        <v>379</v>
      </c>
      <c r="E416" s="200" t="s">
        <v>1006</v>
      </c>
    </row>
    <row r="417" spans="2:5" hidden="1" x14ac:dyDescent="0.2">
      <c r="B417" s="199">
        <v>9</v>
      </c>
      <c r="C417" s="261"/>
      <c r="D417" s="200" t="s">
        <v>382</v>
      </c>
      <c r="E417" s="200" t="s">
        <v>1003</v>
      </c>
    </row>
    <row r="418" spans="2:5" ht="15" hidden="1" thickBot="1" x14ac:dyDescent="0.25">
      <c r="B418" s="201">
        <v>10</v>
      </c>
      <c r="C418" s="262"/>
      <c r="D418" s="202" t="s">
        <v>383</v>
      </c>
      <c r="E418" s="202" t="s">
        <v>1008</v>
      </c>
    </row>
    <row r="419" spans="2:5" hidden="1" x14ac:dyDescent="0.2">
      <c r="B419" s="197">
        <v>1</v>
      </c>
      <c r="C419" s="260" t="s">
        <v>966</v>
      </c>
      <c r="D419" s="198" t="s">
        <v>806</v>
      </c>
      <c r="E419" s="198" t="s">
        <v>1017</v>
      </c>
    </row>
    <row r="420" spans="2:5" hidden="1" x14ac:dyDescent="0.2">
      <c r="B420" s="199">
        <v>2</v>
      </c>
      <c r="C420" s="261"/>
      <c r="D420" s="200" t="s">
        <v>807</v>
      </c>
      <c r="E420" s="200" t="s">
        <v>1018</v>
      </c>
    </row>
    <row r="421" spans="2:5" hidden="1" x14ac:dyDescent="0.2">
      <c r="B421" s="199">
        <v>3</v>
      </c>
      <c r="C421" s="261"/>
      <c r="D421" s="200" t="s">
        <v>803</v>
      </c>
      <c r="E421" s="200" t="s">
        <v>991</v>
      </c>
    </row>
    <row r="422" spans="2:5" hidden="1" x14ac:dyDescent="0.2">
      <c r="B422" s="199">
        <v>4</v>
      </c>
      <c r="C422" s="261"/>
      <c r="D422" s="200" t="s">
        <v>804</v>
      </c>
      <c r="E422" s="200" t="s">
        <v>992</v>
      </c>
    </row>
    <row r="423" spans="2:5" hidden="1" x14ac:dyDescent="0.2">
      <c r="B423" s="199">
        <v>5</v>
      </c>
      <c r="C423" s="261"/>
      <c r="D423" s="200" t="s">
        <v>805</v>
      </c>
      <c r="E423" s="200" t="s">
        <v>993</v>
      </c>
    </row>
    <row r="424" spans="2:5" hidden="1" x14ac:dyDescent="0.2">
      <c r="B424" s="199">
        <v>6</v>
      </c>
      <c r="C424" s="261"/>
      <c r="D424" s="200" t="s">
        <v>808</v>
      </c>
      <c r="E424" s="200" t="s">
        <v>1006</v>
      </c>
    </row>
    <row r="425" spans="2:5" hidden="1" x14ac:dyDescent="0.2">
      <c r="B425" s="199">
        <v>7</v>
      </c>
      <c r="C425" s="261"/>
      <c r="D425" s="200" t="s">
        <v>812</v>
      </c>
      <c r="E425" s="200" t="s">
        <v>1003</v>
      </c>
    </row>
    <row r="426" spans="2:5" hidden="1" x14ac:dyDescent="0.2">
      <c r="B426" s="199">
        <v>8</v>
      </c>
      <c r="C426" s="261"/>
      <c r="D426" s="200" t="s">
        <v>810</v>
      </c>
      <c r="E426" s="200" t="s">
        <v>1008</v>
      </c>
    </row>
    <row r="427" spans="2:5" hidden="1" x14ac:dyDescent="0.2">
      <c r="B427" s="199">
        <v>9</v>
      </c>
      <c r="C427" s="261"/>
      <c r="D427" s="200" t="s">
        <v>811</v>
      </c>
      <c r="E427" s="200" t="s">
        <v>997</v>
      </c>
    </row>
    <row r="428" spans="2:5" ht="15" hidden="1" thickBot="1" x14ac:dyDescent="0.25">
      <c r="B428" s="201">
        <v>10</v>
      </c>
      <c r="C428" s="262"/>
      <c r="D428" s="202" t="s">
        <v>809</v>
      </c>
      <c r="E428" s="202" t="s">
        <v>998</v>
      </c>
    </row>
    <row r="429" spans="2:5" hidden="1" x14ac:dyDescent="0.2">
      <c r="B429" s="197">
        <v>1</v>
      </c>
      <c r="C429" s="260" t="s">
        <v>950</v>
      </c>
      <c r="D429" s="198" t="s">
        <v>597</v>
      </c>
      <c r="E429" s="198" t="s">
        <v>991</v>
      </c>
    </row>
    <row r="430" spans="2:5" hidden="1" x14ac:dyDescent="0.2">
      <c r="B430" s="199">
        <v>2</v>
      </c>
      <c r="C430" s="261"/>
      <c r="D430" s="200" t="s">
        <v>598</v>
      </c>
      <c r="E430" s="200" t="s">
        <v>992</v>
      </c>
    </row>
    <row r="431" spans="2:5" hidden="1" x14ac:dyDescent="0.2">
      <c r="B431" s="199">
        <v>3</v>
      </c>
      <c r="C431" s="261"/>
      <c r="D431" s="200" t="s">
        <v>599</v>
      </c>
      <c r="E431" s="200" t="s">
        <v>993</v>
      </c>
    </row>
    <row r="432" spans="2:5" hidden="1" x14ac:dyDescent="0.2">
      <c r="B432" s="199">
        <v>4</v>
      </c>
      <c r="C432" s="261"/>
      <c r="D432" s="200" t="s">
        <v>600</v>
      </c>
      <c r="E432" s="200" t="s">
        <v>1006</v>
      </c>
    </row>
    <row r="433" spans="2:5" hidden="1" x14ac:dyDescent="0.2">
      <c r="B433" s="199">
        <v>5</v>
      </c>
      <c r="C433" s="261"/>
      <c r="D433" s="200" t="s">
        <v>606</v>
      </c>
      <c r="E433" s="200" t="s">
        <v>1003</v>
      </c>
    </row>
    <row r="434" spans="2:5" hidden="1" x14ac:dyDescent="0.2">
      <c r="B434" s="199">
        <v>6</v>
      </c>
      <c r="C434" s="261"/>
      <c r="D434" s="200" t="s">
        <v>601</v>
      </c>
      <c r="E434" s="200" t="s">
        <v>997</v>
      </c>
    </row>
    <row r="435" spans="2:5" hidden="1" x14ac:dyDescent="0.2">
      <c r="B435" s="199">
        <v>7</v>
      </c>
      <c r="C435" s="261"/>
      <c r="D435" s="200" t="s">
        <v>602</v>
      </c>
      <c r="E435" s="200" t="s">
        <v>998</v>
      </c>
    </row>
    <row r="436" spans="2:5" hidden="1" x14ac:dyDescent="0.2">
      <c r="B436" s="199">
        <v>8</v>
      </c>
      <c r="C436" s="261"/>
      <c r="D436" s="200" t="s">
        <v>603</v>
      </c>
      <c r="E436" s="200" t="s">
        <v>999</v>
      </c>
    </row>
    <row r="437" spans="2:5" hidden="1" x14ac:dyDescent="0.2">
      <c r="B437" s="199">
        <v>9</v>
      </c>
      <c r="C437" s="261"/>
      <c r="D437" s="200" t="s">
        <v>604</v>
      </c>
      <c r="E437" s="200" t="s">
        <v>1029</v>
      </c>
    </row>
    <row r="438" spans="2:5" ht="15" hidden="1" thickBot="1" x14ac:dyDescent="0.25">
      <c r="B438" s="201">
        <v>10</v>
      </c>
      <c r="C438" s="262"/>
      <c r="D438" s="202" t="s">
        <v>605</v>
      </c>
      <c r="E438" s="202" t="s">
        <v>1030</v>
      </c>
    </row>
    <row r="439" spans="2:5" hidden="1" x14ac:dyDescent="0.2">
      <c r="B439" s="197">
        <v>1</v>
      </c>
      <c r="C439" s="260" t="s">
        <v>971</v>
      </c>
      <c r="D439" s="198" t="s">
        <v>821</v>
      </c>
      <c r="E439" s="198" t="s">
        <v>1011</v>
      </c>
    </row>
    <row r="440" spans="2:5" hidden="1" x14ac:dyDescent="0.2">
      <c r="B440" s="199">
        <v>2</v>
      </c>
      <c r="C440" s="261"/>
      <c r="D440" s="200" t="s">
        <v>822</v>
      </c>
      <c r="E440" s="200" t="s">
        <v>1012</v>
      </c>
    </row>
    <row r="441" spans="2:5" hidden="1" x14ac:dyDescent="0.2">
      <c r="B441" s="199">
        <v>3</v>
      </c>
      <c r="C441" s="261"/>
      <c r="D441" s="200" t="s">
        <v>819</v>
      </c>
      <c r="E441" s="200" t="s">
        <v>1017</v>
      </c>
    </row>
    <row r="442" spans="2:5" hidden="1" x14ac:dyDescent="0.2">
      <c r="B442" s="199">
        <v>4</v>
      </c>
      <c r="C442" s="261"/>
      <c r="D442" s="200" t="s">
        <v>820</v>
      </c>
      <c r="E442" s="200" t="s">
        <v>1018</v>
      </c>
    </row>
    <row r="443" spans="2:5" hidden="1" x14ac:dyDescent="0.2">
      <c r="B443" s="199">
        <v>5</v>
      </c>
      <c r="C443" s="261"/>
      <c r="D443" s="200" t="s">
        <v>813</v>
      </c>
      <c r="E443" s="200" t="s">
        <v>991</v>
      </c>
    </row>
    <row r="444" spans="2:5" hidden="1" x14ac:dyDescent="0.2">
      <c r="B444" s="199">
        <v>6</v>
      </c>
      <c r="C444" s="261"/>
      <c r="D444" s="200" t="s">
        <v>814</v>
      </c>
      <c r="E444" s="200" t="s">
        <v>992</v>
      </c>
    </row>
    <row r="445" spans="2:5" hidden="1" x14ac:dyDescent="0.2">
      <c r="B445" s="199">
        <v>7</v>
      </c>
      <c r="C445" s="261"/>
      <c r="D445" s="200" t="s">
        <v>815</v>
      </c>
      <c r="E445" s="200" t="s">
        <v>993</v>
      </c>
    </row>
    <row r="446" spans="2:5" hidden="1" x14ac:dyDescent="0.2">
      <c r="B446" s="199">
        <v>8</v>
      </c>
      <c r="C446" s="261"/>
      <c r="D446" s="200" t="s">
        <v>816</v>
      </c>
      <c r="E446" s="200" t="s">
        <v>1006</v>
      </c>
    </row>
    <row r="447" spans="2:5" hidden="1" x14ac:dyDescent="0.2">
      <c r="B447" s="199">
        <v>9</v>
      </c>
      <c r="C447" s="261"/>
      <c r="D447" s="200" t="s">
        <v>823</v>
      </c>
      <c r="E447" s="200" t="s">
        <v>1003</v>
      </c>
    </row>
    <row r="448" spans="2:5" hidden="1" x14ac:dyDescent="0.2">
      <c r="B448" s="199">
        <v>10</v>
      </c>
      <c r="C448" s="261"/>
      <c r="D448" s="200" t="s">
        <v>817</v>
      </c>
      <c r="E448" s="200" t="s">
        <v>997</v>
      </c>
    </row>
    <row r="449" spans="2:5" hidden="1" x14ac:dyDescent="0.2">
      <c r="B449" s="199">
        <v>11</v>
      </c>
      <c r="C449" s="261"/>
      <c r="D449" s="200" t="s">
        <v>818</v>
      </c>
      <c r="E449" s="200" t="s">
        <v>998</v>
      </c>
    </row>
    <row r="450" spans="2:5" ht="15" hidden="1" thickBot="1" x14ac:dyDescent="0.25">
      <c r="B450" s="201">
        <v>12</v>
      </c>
      <c r="C450" s="262"/>
      <c r="D450" s="202" t="s">
        <v>824</v>
      </c>
      <c r="E450" s="202" t="s">
        <v>999</v>
      </c>
    </row>
    <row r="451" spans="2:5" hidden="1" x14ac:dyDescent="0.2">
      <c r="B451" s="197">
        <v>1</v>
      </c>
      <c r="C451" s="260" t="s">
        <v>958</v>
      </c>
      <c r="D451" s="198" t="s">
        <v>828</v>
      </c>
      <c r="E451" s="198" t="s">
        <v>1011</v>
      </c>
    </row>
    <row r="452" spans="2:5" hidden="1" x14ac:dyDescent="0.2">
      <c r="B452" s="199">
        <v>2</v>
      </c>
      <c r="C452" s="261"/>
      <c r="D452" s="200" t="s">
        <v>829</v>
      </c>
      <c r="E452" s="200" t="s">
        <v>1012</v>
      </c>
    </row>
    <row r="453" spans="2:5" hidden="1" x14ac:dyDescent="0.2">
      <c r="B453" s="199">
        <v>3</v>
      </c>
      <c r="C453" s="261"/>
      <c r="D453" s="200" t="s">
        <v>825</v>
      </c>
      <c r="E453" s="200" t="s">
        <v>991</v>
      </c>
    </row>
    <row r="454" spans="2:5" hidden="1" x14ac:dyDescent="0.2">
      <c r="B454" s="199">
        <v>4</v>
      </c>
      <c r="C454" s="261"/>
      <c r="D454" s="200" t="s">
        <v>826</v>
      </c>
      <c r="E454" s="200" t="s">
        <v>992</v>
      </c>
    </row>
    <row r="455" spans="2:5" hidden="1" x14ac:dyDescent="0.2">
      <c r="B455" s="199">
        <v>5</v>
      </c>
      <c r="C455" s="261"/>
      <c r="D455" s="200" t="s">
        <v>827</v>
      </c>
      <c r="E455" s="200" t="s">
        <v>993</v>
      </c>
    </row>
    <row r="456" spans="2:5" hidden="1" x14ac:dyDescent="0.2">
      <c r="B456" s="199">
        <v>6</v>
      </c>
      <c r="C456" s="261"/>
      <c r="D456" s="200" t="s">
        <v>830</v>
      </c>
      <c r="E456" s="200" t="s">
        <v>994</v>
      </c>
    </row>
    <row r="457" spans="2:5" hidden="1" x14ac:dyDescent="0.2">
      <c r="B457" s="199">
        <v>7</v>
      </c>
      <c r="C457" s="261"/>
      <c r="D457" s="200" t="s">
        <v>831</v>
      </c>
      <c r="E457" s="200" t="s">
        <v>995</v>
      </c>
    </row>
    <row r="458" spans="2:5" hidden="1" x14ac:dyDescent="0.2">
      <c r="B458" s="199">
        <v>8</v>
      </c>
      <c r="C458" s="261"/>
      <c r="D458" s="200" t="s">
        <v>832</v>
      </c>
      <c r="E458" s="200" t="s">
        <v>1003</v>
      </c>
    </row>
    <row r="459" spans="2:5" hidden="1" x14ac:dyDescent="0.2">
      <c r="B459" s="199">
        <v>9</v>
      </c>
      <c r="C459" s="261"/>
      <c r="D459" s="200" t="s">
        <v>833</v>
      </c>
      <c r="E459" s="200" t="s">
        <v>1008</v>
      </c>
    </row>
    <row r="460" spans="2:5" hidden="1" x14ac:dyDescent="0.2">
      <c r="B460" s="199">
        <v>10</v>
      </c>
      <c r="C460" s="261"/>
      <c r="D460" s="200" t="s">
        <v>834</v>
      </c>
      <c r="E460" s="200" t="s">
        <v>1019</v>
      </c>
    </row>
    <row r="461" spans="2:5" hidden="1" x14ac:dyDescent="0.2">
      <c r="B461" s="199">
        <v>11</v>
      </c>
      <c r="C461" s="261"/>
      <c r="D461" s="200" t="s">
        <v>835</v>
      </c>
      <c r="E461" s="200" t="s">
        <v>1027</v>
      </c>
    </row>
    <row r="462" spans="2:5" ht="15" hidden="1" thickBot="1" x14ac:dyDescent="0.25">
      <c r="B462" s="201">
        <v>12</v>
      </c>
      <c r="C462" s="262"/>
      <c r="D462" s="202" t="s">
        <v>836</v>
      </c>
      <c r="E462" s="202" t="s">
        <v>997</v>
      </c>
    </row>
    <row r="463" spans="2:5" hidden="1" x14ac:dyDescent="0.2">
      <c r="B463" s="197">
        <v>1</v>
      </c>
      <c r="C463" s="260" t="s">
        <v>961</v>
      </c>
      <c r="D463" s="198" t="s">
        <v>842</v>
      </c>
      <c r="E463" s="198" t="s">
        <v>1017</v>
      </c>
    </row>
    <row r="464" spans="2:5" hidden="1" x14ac:dyDescent="0.2">
      <c r="B464" s="199">
        <v>2</v>
      </c>
      <c r="C464" s="261"/>
      <c r="D464" s="200" t="s">
        <v>843</v>
      </c>
      <c r="E464" s="200" t="s">
        <v>1018</v>
      </c>
    </row>
    <row r="465" spans="2:5" hidden="1" x14ac:dyDescent="0.2">
      <c r="B465" s="199">
        <v>3</v>
      </c>
      <c r="C465" s="261"/>
      <c r="D465" s="200" t="s">
        <v>837</v>
      </c>
      <c r="E465" s="200" t="s">
        <v>991</v>
      </c>
    </row>
    <row r="466" spans="2:5" hidden="1" x14ac:dyDescent="0.2">
      <c r="B466" s="199">
        <v>4</v>
      </c>
      <c r="C466" s="261"/>
      <c r="D466" s="200" t="s">
        <v>838</v>
      </c>
      <c r="E466" s="200" t="s">
        <v>992</v>
      </c>
    </row>
    <row r="467" spans="2:5" hidden="1" x14ac:dyDescent="0.2">
      <c r="B467" s="199">
        <v>5</v>
      </c>
      <c r="C467" s="261"/>
      <c r="D467" s="200" t="s">
        <v>839</v>
      </c>
      <c r="E467" s="200" t="s">
        <v>993</v>
      </c>
    </row>
    <row r="468" spans="2:5" hidden="1" x14ac:dyDescent="0.2">
      <c r="B468" s="199">
        <v>6</v>
      </c>
      <c r="C468" s="261"/>
      <c r="D468" s="200" t="s">
        <v>846</v>
      </c>
      <c r="E468" s="200" t="s">
        <v>994</v>
      </c>
    </row>
    <row r="469" spans="2:5" hidden="1" x14ac:dyDescent="0.2">
      <c r="B469" s="199">
        <v>7</v>
      </c>
      <c r="C469" s="261"/>
      <c r="D469" s="200" t="s">
        <v>847</v>
      </c>
      <c r="E469" s="200" t="s">
        <v>995</v>
      </c>
    </row>
    <row r="470" spans="2:5" hidden="1" x14ac:dyDescent="0.2">
      <c r="B470" s="199">
        <v>8</v>
      </c>
      <c r="C470" s="261"/>
      <c r="D470" s="200" t="s">
        <v>840</v>
      </c>
      <c r="E470" s="200" t="s">
        <v>1006</v>
      </c>
    </row>
    <row r="471" spans="2:5" hidden="1" x14ac:dyDescent="0.2">
      <c r="B471" s="199">
        <v>9</v>
      </c>
      <c r="C471" s="261"/>
      <c r="D471" s="200" t="s">
        <v>844</v>
      </c>
      <c r="E471" s="200" t="s">
        <v>1003</v>
      </c>
    </row>
    <row r="472" spans="2:5" hidden="1" x14ac:dyDescent="0.2">
      <c r="B472" s="199">
        <v>10</v>
      </c>
      <c r="C472" s="261"/>
      <c r="D472" s="200" t="s">
        <v>841</v>
      </c>
      <c r="E472" s="200" t="s">
        <v>997</v>
      </c>
    </row>
    <row r="473" spans="2:5" ht="15" hidden="1" thickBot="1" x14ac:dyDescent="0.25">
      <c r="B473" s="201">
        <v>11</v>
      </c>
      <c r="C473" s="262"/>
      <c r="D473" s="202" t="s">
        <v>845</v>
      </c>
      <c r="E473" s="202" t="s">
        <v>998</v>
      </c>
    </row>
    <row r="474" spans="2:5" hidden="1" x14ac:dyDescent="0.2">
      <c r="B474" s="197">
        <v>1</v>
      </c>
      <c r="C474" s="260" t="s">
        <v>946</v>
      </c>
      <c r="D474" s="198" t="s">
        <v>387</v>
      </c>
      <c r="E474" s="198" t="s">
        <v>1017</v>
      </c>
    </row>
    <row r="475" spans="2:5" hidden="1" x14ac:dyDescent="0.2">
      <c r="B475" s="199">
        <v>2</v>
      </c>
      <c r="C475" s="261"/>
      <c r="D475" s="200" t="s">
        <v>388</v>
      </c>
      <c r="E475" s="200" t="s">
        <v>1018</v>
      </c>
    </row>
    <row r="476" spans="2:5" hidden="1" x14ac:dyDescent="0.2">
      <c r="B476" s="199">
        <v>3</v>
      </c>
      <c r="C476" s="261"/>
      <c r="D476" s="200" t="s">
        <v>384</v>
      </c>
      <c r="E476" s="200" t="s">
        <v>991</v>
      </c>
    </row>
    <row r="477" spans="2:5" hidden="1" x14ac:dyDescent="0.2">
      <c r="B477" s="199">
        <v>4</v>
      </c>
      <c r="C477" s="261"/>
      <c r="D477" s="200" t="s">
        <v>385</v>
      </c>
      <c r="E477" s="200" t="s">
        <v>992</v>
      </c>
    </row>
    <row r="478" spans="2:5" hidden="1" x14ac:dyDescent="0.2">
      <c r="B478" s="199">
        <v>5</v>
      </c>
      <c r="C478" s="261"/>
      <c r="D478" s="200" t="s">
        <v>386</v>
      </c>
      <c r="E478" s="200" t="s">
        <v>993</v>
      </c>
    </row>
    <row r="479" spans="2:5" hidden="1" x14ac:dyDescent="0.2">
      <c r="B479" s="199">
        <v>6</v>
      </c>
      <c r="C479" s="261"/>
      <c r="D479" s="200" t="s">
        <v>391</v>
      </c>
      <c r="E479" s="200" t="s">
        <v>994</v>
      </c>
    </row>
    <row r="480" spans="2:5" hidden="1" x14ac:dyDescent="0.2">
      <c r="B480" s="199">
        <v>7</v>
      </c>
      <c r="C480" s="261"/>
      <c r="D480" s="200" t="s">
        <v>392</v>
      </c>
      <c r="E480" s="200" t="s">
        <v>995</v>
      </c>
    </row>
    <row r="481" spans="2:5" hidden="1" x14ac:dyDescent="0.2">
      <c r="B481" s="199">
        <v>8</v>
      </c>
      <c r="C481" s="261"/>
      <c r="D481" s="200" t="s">
        <v>393</v>
      </c>
      <c r="E481" s="200" t="s">
        <v>1002</v>
      </c>
    </row>
    <row r="482" spans="2:5" hidden="1" x14ac:dyDescent="0.2">
      <c r="B482" s="199">
        <v>9</v>
      </c>
      <c r="C482" s="261"/>
      <c r="D482" s="200" t="s">
        <v>389</v>
      </c>
      <c r="E482" s="200" t="s">
        <v>1006</v>
      </c>
    </row>
    <row r="483" spans="2:5" hidden="1" x14ac:dyDescent="0.2">
      <c r="B483" s="199">
        <v>10</v>
      </c>
      <c r="C483" s="261"/>
      <c r="D483" s="200" t="s">
        <v>394</v>
      </c>
      <c r="E483" s="200" t="s">
        <v>1008</v>
      </c>
    </row>
    <row r="484" spans="2:5" hidden="1" x14ac:dyDescent="0.2">
      <c r="B484" s="199">
        <v>11</v>
      </c>
      <c r="C484" s="261"/>
      <c r="D484" s="200" t="s">
        <v>390</v>
      </c>
      <c r="E484" s="200" t="s">
        <v>997</v>
      </c>
    </row>
    <row r="485" spans="2:5" ht="15" hidden="1" thickBot="1" x14ac:dyDescent="0.25">
      <c r="B485" s="201">
        <v>12</v>
      </c>
      <c r="C485" s="262"/>
      <c r="D485" s="202" t="s">
        <v>395</v>
      </c>
      <c r="E485" s="202" t="s">
        <v>998</v>
      </c>
    </row>
    <row r="486" spans="2:5" hidden="1" x14ac:dyDescent="0.2">
      <c r="B486" s="197">
        <v>1</v>
      </c>
      <c r="C486" s="260" t="s">
        <v>939</v>
      </c>
      <c r="D486" s="198" t="s">
        <v>851</v>
      </c>
      <c r="E486" s="198" t="s">
        <v>1011</v>
      </c>
    </row>
    <row r="487" spans="2:5" hidden="1" x14ac:dyDescent="0.2">
      <c r="B487" s="199">
        <v>2</v>
      </c>
      <c r="C487" s="261"/>
      <c r="D487" s="200" t="s">
        <v>852</v>
      </c>
      <c r="E487" s="200" t="s">
        <v>1028</v>
      </c>
    </row>
    <row r="488" spans="2:5" hidden="1" x14ac:dyDescent="0.2">
      <c r="B488" s="199">
        <v>3</v>
      </c>
      <c r="C488" s="261"/>
      <c r="D488" s="200" t="s">
        <v>848</v>
      </c>
      <c r="E488" s="200" t="s">
        <v>991</v>
      </c>
    </row>
    <row r="489" spans="2:5" hidden="1" x14ac:dyDescent="0.2">
      <c r="B489" s="199">
        <v>4</v>
      </c>
      <c r="C489" s="261"/>
      <c r="D489" s="200" t="s">
        <v>849</v>
      </c>
      <c r="E489" s="200" t="s">
        <v>992</v>
      </c>
    </row>
    <row r="490" spans="2:5" hidden="1" x14ac:dyDescent="0.2">
      <c r="B490" s="199">
        <v>5</v>
      </c>
      <c r="C490" s="261"/>
      <c r="D490" s="200" t="s">
        <v>850</v>
      </c>
      <c r="E490" s="200" t="s">
        <v>993</v>
      </c>
    </row>
    <row r="491" spans="2:5" hidden="1" x14ac:dyDescent="0.2">
      <c r="B491" s="199">
        <v>6</v>
      </c>
      <c r="C491" s="261"/>
      <c r="D491" s="200" t="s">
        <v>853</v>
      </c>
      <c r="E491" s="200" t="s">
        <v>1006</v>
      </c>
    </row>
    <row r="492" spans="2:5" hidden="1" x14ac:dyDescent="0.2">
      <c r="B492" s="199">
        <v>7</v>
      </c>
      <c r="C492" s="261"/>
      <c r="D492" s="200" t="s">
        <v>854</v>
      </c>
      <c r="E492" s="200" t="s">
        <v>1003</v>
      </c>
    </row>
    <row r="493" spans="2:5" hidden="1" x14ac:dyDescent="0.2">
      <c r="B493" s="199">
        <v>8</v>
      </c>
      <c r="C493" s="261"/>
      <c r="D493" s="200" t="s">
        <v>855</v>
      </c>
      <c r="E493" s="200" t="s">
        <v>1008</v>
      </c>
    </row>
    <row r="494" spans="2:5" ht="15" hidden="1" thickBot="1" x14ac:dyDescent="0.25">
      <c r="B494" s="201">
        <v>9</v>
      </c>
      <c r="C494" s="262"/>
      <c r="D494" s="202" t="s">
        <v>856</v>
      </c>
      <c r="E494" s="202" t="s">
        <v>997</v>
      </c>
    </row>
    <row r="495" spans="2:5" hidden="1" x14ac:dyDescent="0.2">
      <c r="B495" s="197">
        <v>1</v>
      </c>
      <c r="C495" s="260" t="s">
        <v>984</v>
      </c>
      <c r="D495" s="198" t="s">
        <v>860</v>
      </c>
      <c r="E495" s="198" t="s">
        <v>1017</v>
      </c>
    </row>
    <row r="496" spans="2:5" hidden="1" x14ac:dyDescent="0.2">
      <c r="B496" s="199">
        <v>2</v>
      </c>
      <c r="C496" s="261"/>
      <c r="D496" s="200" t="s">
        <v>861</v>
      </c>
      <c r="E496" s="200" t="s">
        <v>1018</v>
      </c>
    </row>
    <row r="497" spans="2:5" hidden="1" x14ac:dyDescent="0.2">
      <c r="B497" s="199">
        <v>3</v>
      </c>
      <c r="C497" s="261"/>
      <c r="D497" s="200" t="s">
        <v>857</v>
      </c>
      <c r="E497" s="200" t="s">
        <v>991</v>
      </c>
    </row>
    <row r="498" spans="2:5" hidden="1" x14ac:dyDescent="0.2">
      <c r="B498" s="199">
        <v>4</v>
      </c>
      <c r="C498" s="261"/>
      <c r="D498" s="200" t="s">
        <v>858</v>
      </c>
      <c r="E498" s="200" t="s">
        <v>992</v>
      </c>
    </row>
    <row r="499" spans="2:5" hidden="1" x14ac:dyDescent="0.2">
      <c r="B499" s="199">
        <v>5</v>
      </c>
      <c r="C499" s="261"/>
      <c r="D499" s="200" t="s">
        <v>859</v>
      </c>
      <c r="E499" s="200" t="s">
        <v>993</v>
      </c>
    </row>
    <row r="500" spans="2:5" hidden="1" x14ac:dyDescent="0.2">
      <c r="B500" s="199">
        <v>6</v>
      </c>
      <c r="C500" s="261"/>
      <c r="D500" s="200" t="s">
        <v>862</v>
      </c>
      <c r="E500" s="200" t="s">
        <v>1006</v>
      </c>
    </row>
    <row r="501" spans="2:5" hidden="1" x14ac:dyDescent="0.2">
      <c r="B501" s="199">
        <v>7</v>
      </c>
      <c r="C501" s="261"/>
      <c r="D501" s="200" t="s">
        <v>864</v>
      </c>
      <c r="E501" s="200" t="s">
        <v>1003</v>
      </c>
    </row>
    <row r="502" spans="2:5" hidden="1" x14ac:dyDescent="0.2">
      <c r="B502" s="199">
        <v>8</v>
      </c>
      <c r="C502" s="261"/>
      <c r="D502" s="200" t="s">
        <v>863</v>
      </c>
      <c r="E502" s="200" t="s">
        <v>997</v>
      </c>
    </row>
    <row r="503" spans="2:5" hidden="1" x14ac:dyDescent="0.2">
      <c r="B503" s="199">
        <v>9</v>
      </c>
      <c r="C503" s="261"/>
      <c r="D503" s="200" t="s">
        <v>865</v>
      </c>
      <c r="E503" s="200" t="s">
        <v>998</v>
      </c>
    </row>
    <row r="504" spans="2:5" ht="15" hidden="1" thickBot="1" x14ac:dyDescent="0.25">
      <c r="B504" s="201">
        <v>10</v>
      </c>
      <c r="C504" s="262"/>
      <c r="D504" s="202" t="s">
        <v>866</v>
      </c>
      <c r="E504" s="202" t="s">
        <v>999</v>
      </c>
    </row>
    <row r="505" spans="2:5" hidden="1" x14ac:dyDescent="0.2">
      <c r="B505" s="197">
        <v>1</v>
      </c>
      <c r="C505" s="260" t="s">
        <v>975</v>
      </c>
      <c r="D505" s="198" t="s">
        <v>425</v>
      </c>
      <c r="E505" s="198" t="s">
        <v>1016</v>
      </c>
    </row>
    <row r="506" spans="2:5" hidden="1" x14ac:dyDescent="0.2">
      <c r="B506" s="199">
        <v>2</v>
      </c>
      <c r="C506" s="261"/>
      <c r="D506" s="200" t="s">
        <v>426</v>
      </c>
      <c r="E506" s="200" t="s">
        <v>1036</v>
      </c>
    </row>
    <row r="507" spans="2:5" hidden="1" x14ac:dyDescent="0.2">
      <c r="B507" s="199">
        <v>3</v>
      </c>
      <c r="C507" s="261"/>
      <c r="D507" s="200" t="s">
        <v>424</v>
      </c>
      <c r="E507" s="200" t="s">
        <v>996</v>
      </c>
    </row>
    <row r="508" spans="2:5" hidden="1" x14ac:dyDescent="0.2">
      <c r="B508" s="199">
        <v>4</v>
      </c>
      <c r="C508" s="261"/>
      <c r="D508" s="200" t="s">
        <v>417</v>
      </c>
      <c r="E508" s="200" t="s">
        <v>997</v>
      </c>
    </row>
    <row r="509" spans="2:5" hidden="1" x14ac:dyDescent="0.2">
      <c r="B509" s="199">
        <v>5</v>
      </c>
      <c r="C509" s="261"/>
      <c r="D509" s="200" t="s">
        <v>418</v>
      </c>
      <c r="E509" s="200" t="s">
        <v>1020</v>
      </c>
    </row>
    <row r="510" spans="2:5" hidden="1" x14ac:dyDescent="0.2">
      <c r="B510" s="199">
        <v>6</v>
      </c>
      <c r="C510" s="261"/>
      <c r="D510" s="200" t="s">
        <v>419</v>
      </c>
      <c r="E510" s="200" t="s">
        <v>1021</v>
      </c>
    </row>
    <row r="511" spans="2:5" hidden="1" x14ac:dyDescent="0.2">
      <c r="B511" s="199">
        <v>7</v>
      </c>
      <c r="C511" s="261"/>
      <c r="D511" s="200" t="s">
        <v>420</v>
      </c>
      <c r="E511" s="200" t="s">
        <v>998</v>
      </c>
    </row>
    <row r="512" spans="2:5" hidden="1" x14ac:dyDescent="0.2">
      <c r="B512" s="199">
        <v>8</v>
      </c>
      <c r="C512" s="261"/>
      <c r="D512" s="200" t="s">
        <v>421</v>
      </c>
      <c r="E512" s="200" t="s">
        <v>999</v>
      </c>
    </row>
    <row r="513" spans="2:5" hidden="1" x14ac:dyDescent="0.2">
      <c r="B513" s="199">
        <v>9</v>
      </c>
      <c r="C513" s="261"/>
      <c r="D513" s="200" t="s">
        <v>422</v>
      </c>
      <c r="E513" s="200" t="s">
        <v>1000</v>
      </c>
    </row>
    <row r="514" spans="2:5" ht="15" hidden="1" thickBot="1" x14ac:dyDescent="0.25">
      <c r="B514" s="201">
        <v>10</v>
      </c>
      <c r="C514" s="262"/>
      <c r="D514" s="202" t="s">
        <v>423</v>
      </c>
      <c r="E514" s="202" t="s">
        <v>1001</v>
      </c>
    </row>
    <row r="515" spans="2:5" hidden="1" x14ac:dyDescent="0.2">
      <c r="B515" s="197">
        <v>1</v>
      </c>
      <c r="C515" s="260" t="s">
        <v>983</v>
      </c>
      <c r="D515" s="198" t="s">
        <v>870</v>
      </c>
      <c r="E515" s="198" t="s">
        <v>1011</v>
      </c>
    </row>
    <row r="516" spans="2:5" hidden="1" x14ac:dyDescent="0.2">
      <c r="B516" s="199">
        <v>2</v>
      </c>
      <c r="C516" s="261"/>
      <c r="D516" s="200" t="s">
        <v>871</v>
      </c>
      <c r="E516" s="200" t="s">
        <v>1012</v>
      </c>
    </row>
    <row r="517" spans="2:5" hidden="1" x14ac:dyDescent="0.2">
      <c r="B517" s="199">
        <v>3</v>
      </c>
      <c r="C517" s="261"/>
      <c r="D517" s="200" t="s">
        <v>867</v>
      </c>
      <c r="E517" s="200" t="s">
        <v>991</v>
      </c>
    </row>
    <row r="518" spans="2:5" hidden="1" x14ac:dyDescent="0.2">
      <c r="B518" s="199">
        <v>4</v>
      </c>
      <c r="C518" s="261"/>
      <c r="D518" s="200" t="s">
        <v>868</v>
      </c>
      <c r="E518" s="200" t="s">
        <v>992</v>
      </c>
    </row>
    <row r="519" spans="2:5" hidden="1" x14ac:dyDescent="0.2">
      <c r="B519" s="199">
        <v>5</v>
      </c>
      <c r="C519" s="261"/>
      <c r="D519" s="200" t="s">
        <v>869</v>
      </c>
      <c r="E519" s="200" t="s">
        <v>993</v>
      </c>
    </row>
    <row r="520" spans="2:5" hidden="1" x14ac:dyDescent="0.2">
      <c r="B520" s="199">
        <v>6</v>
      </c>
      <c r="C520" s="261"/>
      <c r="D520" s="200" t="s">
        <v>874</v>
      </c>
      <c r="E520" s="200" t="s">
        <v>994</v>
      </c>
    </row>
    <row r="521" spans="2:5" hidden="1" x14ac:dyDescent="0.2">
      <c r="B521" s="199">
        <v>7</v>
      </c>
      <c r="C521" s="261"/>
      <c r="D521" s="200" t="s">
        <v>875</v>
      </c>
      <c r="E521" s="200" t="s">
        <v>995</v>
      </c>
    </row>
    <row r="522" spans="2:5" hidden="1" x14ac:dyDescent="0.2">
      <c r="B522" s="199">
        <v>8</v>
      </c>
      <c r="C522" s="261"/>
      <c r="D522" s="200" t="s">
        <v>876</v>
      </c>
      <c r="E522" s="200" t="s">
        <v>1002</v>
      </c>
    </row>
    <row r="523" spans="2:5" hidden="1" x14ac:dyDescent="0.2">
      <c r="B523" s="199">
        <v>9</v>
      </c>
      <c r="C523" s="261"/>
      <c r="D523" s="200" t="s">
        <v>880</v>
      </c>
      <c r="E523" s="200" t="s">
        <v>1008</v>
      </c>
    </row>
    <row r="524" spans="2:5" hidden="1" x14ac:dyDescent="0.2">
      <c r="B524" s="199">
        <v>10</v>
      </c>
      <c r="C524" s="261"/>
      <c r="D524" s="200" t="s">
        <v>872</v>
      </c>
      <c r="E524" s="200" t="s">
        <v>997</v>
      </c>
    </row>
    <row r="525" spans="2:5" hidden="1" x14ac:dyDescent="0.2">
      <c r="B525" s="199">
        <v>11</v>
      </c>
      <c r="C525" s="261"/>
      <c r="D525" s="200" t="s">
        <v>873</v>
      </c>
      <c r="E525" s="200" t="s">
        <v>998</v>
      </c>
    </row>
    <row r="526" spans="2:5" hidden="1" x14ac:dyDescent="0.2">
      <c r="B526" s="199">
        <v>12</v>
      </c>
      <c r="C526" s="261"/>
      <c r="D526" s="200" t="s">
        <v>877</v>
      </c>
      <c r="E526" s="200" t="s">
        <v>999</v>
      </c>
    </row>
    <row r="527" spans="2:5" hidden="1" x14ac:dyDescent="0.2">
      <c r="B527" s="199">
        <v>13</v>
      </c>
      <c r="C527" s="261"/>
      <c r="D527" s="200" t="s">
        <v>878</v>
      </c>
      <c r="E527" s="200" t="s">
        <v>1000</v>
      </c>
    </row>
    <row r="528" spans="2:5" ht="15" hidden="1" thickBot="1" x14ac:dyDescent="0.25">
      <c r="B528" s="201">
        <v>14</v>
      </c>
      <c r="C528" s="262"/>
      <c r="D528" s="202" t="s">
        <v>879</v>
      </c>
      <c r="E528" s="202" t="s">
        <v>1001</v>
      </c>
    </row>
    <row r="529" spans="2:5" hidden="1" x14ac:dyDescent="0.2">
      <c r="B529" s="197">
        <v>1</v>
      </c>
      <c r="C529" s="260" t="s">
        <v>979</v>
      </c>
      <c r="D529" s="198" t="s">
        <v>911</v>
      </c>
      <c r="E529" s="198" t="s">
        <v>1011</v>
      </c>
    </row>
    <row r="530" spans="2:5" hidden="1" x14ac:dyDescent="0.2">
      <c r="B530" s="199">
        <v>2</v>
      </c>
      <c r="C530" s="261"/>
      <c r="D530" s="200" t="s">
        <v>912</v>
      </c>
      <c r="E530" s="200" t="s">
        <v>1028</v>
      </c>
    </row>
    <row r="531" spans="2:5" hidden="1" x14ac:dyDescent="0.2">
      <c r="B531" s="199">
        <v>3</v>
      </c>
      <c r="C531" s="261"/>
      <c r="D531" s="200" t="s">
        <v>904</v>
      </c>
      <c r="E531" s="200" t="s">
        <v>991</v>
      </c>
    </row>
    <row r="532" spans="2:5" hidden="1" x14ac:dyDescent="0.2">
      <c r="B532" s="199">
        <v>4</v>
      </c>
      <c r="C532" s="261"/>
      <c r="D532" s="200" t="s">
        <v>905</v>
      </c>
      <c r="E532" s="200" t="s">
        <v>992</v>
      </c>
    </row>
    <row r="533" spans="2:5" hidden="1" x14ac:dyDescent="0.2">
      <c r="B533" s="199">
        <v>5</v>
      </c>
      <c r="C533" s="261"/>
      <c r="D533" s="200" t="s">
        <v>906</v>
      </c>
      <c r="E533" s="200" t="s">
        <v>993</v>
      </c>
    </row>
    <row r="534" spans="2:5" hidden="1" x14ac:dyDescent="0.2">
      <c r="B534" s="199">
        <v>6</v>
      </c>
      <c r="C534" s="261"/>
      <c r="D534" s="200" t="s">
        <v>908</v>
      </c>
      <c r="E534" s="200" t="s">
        <v>994</v>
      </c>
    </row>
    <row r="535" spans="2:5" hidden="1" x14ac:dyDescent="0.2">
      <c r="B535" s="199">
        <v>7</v>
      </c>
      <c r="C535" s="261"/>
      <c r="D535" s="200" t="s">
        <v>910</v>
      </c>
      <c r="E535" s="200" t="s">
        <v>995</v>
      </c>
    </row>
    <row r="536" spans="2:5" hidden="1" x14ac:dyDescent="0.2">
      <c r="B536" s="199">
        <v>8</v>
      </c>
      <c r="C536" s="261"/>
      <c r="D536" s="200" t="s">
        <v>909</v>
      </c>
      <c r="E536" s="200" t="s">
        <v>1002</v>
      </c>
    </row>
    <row r="537" spans="2:5" hidden="1" x14ac:dyDescent="0.2">
      <c r="B537" s="199">
        <v>9</v>
      </c>
      <c r="C537" s="261"/>
      <c r="D537" s="200" t="s">
        <v>917</v>
      </c>
      <c r="E537" s="200" t="s">
        <v>996</v>
      </c>
    </row>
    <row r="538" spans="2:5" hidden="1" x14ac:dyDescent="0.2">
      <c r="B538" s="199">
        <v>10</v>
      </c>
      <c r="C538" s="261"/>
      <c r="D538" s="200" t="s">
        <v>907</v>
      </c>
      <c r="E538" s="200" t="s">
        <v>997</v>
      </c>
    </row>
    <row r="539" spans="2:5" hidden="1" x14ac:dyDescent="0.2">
      <c r="B539" s="199">
        <v>11</v>
      </c>
      <c r="C539" s="261"/>
      <c r="D539" s="200" t="s">
        <v>913</v>
      </c>
      <c r="E539" s="200" t="s">
        <v>998</v>
      </c>
    </row>
    <row r="540" spans="2:5" hidden="1" x14ac:dyDescent="0.2">
      <c r="B540" s="199">
        <v>12</v>
      </c>
      <c r="C540" s="261"/>
      <c r="D540" s="200" t="s">
        <v>914</v>
      </c>
      <c r="E540" s="200" t="s">
        <v>999</v>
      </c>
    </row>
    <row r="541" spans="2:5" hidden="1" x14ac:dyDescent="0.2">
      <c r="B541" s="199">
        <v>13</v>
      </c>
      <c r="C541" s="261"/>
      <c r="D541" s="200" t="s">
        <v>915</v>
      </c>
      <c r="E541" s="200" t="s">
        <v>1000</v>
      </c>
    </row>
    <row r="542" spans="2:5" ht="15" hidden="1" thickBot="1" x14ac:dyDescent="0.25">
      <c r="B542" s="201">
        <v>14</v>
      </c>
      <c r="C542" s="262"/>
      <c r="D542" s="202" t="s">
        <v>916</v>
      </c>
      <c r="E542" s="202" t="s">
        <v>1001</v>
      </c>
    </row>
    <row r="543" spans="2:5" hidden="1" x14ac:dyDescent="0.2">
      <c r="B543" s="197">
        <v>1</v>
      </c>
      <c r="C543" s="260" t="s">
        <v>960</v>
      </c>
      <c r="D543" s="198" t="s">
        <v>884</v>
      </c>
      <c r="E543" s="198" t="s">
        <v>1017</v>
      </c>
    </row>
    <row r="544" spans="2:5" hidden="1" x14ac:dyDescent="0.2">
      <c r="B544" s="199">
        <v>2</v>
      </c>
      <c r="C544" s="261"/>
      <c r="D544" s="200" t="s">
        <v>885</v>
      </c>
      <c r="E544" s="200" t="s">
        <v>1018</v>
      </c>
    </row>
    <row r="545" spans="2:5" hidden="1" x14ac:dyDescent="0.2">
      <c r="B545" s="199">
        <v>3</v>
      </c>
      <c r="C545" s="261"/>
      <c r="D545" s="200" t="s">
        <v>881</v>
      </c>
      <c r="E545" s="200" t="s">
        <v>991</v>
      </c>
    </row>
    <row r="546" spans="2:5" hidden="1" x14ac:dyDescent="0.2">
      <c r="B546" s="199">
        <v>4</v>
      </c>
      <c r="C546" s="261"/>
      <c r="D546" s="200" t="s">
        <v>882</v>
      </c>
      <c r="E546" s="200" t="s">
        <v>992</v>
      </c>
    </row>
    <row r="547" spans="2:5" hidden="1" x14ac:dyDescent="0.2">
      <c r="B547" s="199">
        <v>5</v>
      </c>
      <c r="C547" s="261"/>
      <c r="D547" s="200" t="s">
        <v>883</v>
      </c>
      <c r="E547" s="200" t="s">
        <v>993</v>
      </c>
    </row>
    <row r="548" spans="2:5" hidden="1" x14ac:dyDescent="0.2">
      <c r="B548" s="199">
        <v>6</v>
      </c>
      <c r="C548" s="261"/>
      <c r="D548" s="200" t="s">
        <v>886</v>
      </c>
      <c r="E548" s="200" t="s">
        <v>1006</v>
      </c>
    </row>
    <row r="549" spans="2:5" hidden="1" x14ac:dyDescent="0.2">
      <c r="B549" s="199">
        <v>7</v>
      </c>
      <c r="C549" s="261"/>
      <c r="D549" s="200" t="s">
        <v>887</v>
      </c>
      <c r="E549" s="200" t="s">
        <v>997</v>
      </c>
    </row>
    <row r="550" spans="2:5" hidden="1" x14ac:dyDescent="0.2">
      <c r="B550" s="199">
        <v>8</v>
      </c>
      <c r="C550" s="261"/>
      <c r="D550" s="200" t="s">
        <v>888</v>
      </c>
      <c r="E550" s="200" t="s">
        <v>998</v>
      </c>
    </row>
    <row r="551" spans="2:5" ht="15" hidden="1" thickBot="1" x14ac:dyDescent="0.25">
      <c r="B551" s="201">
        <v>9</v>
      </c>
      <c r="C551" s="262"/>
      <c r="D551" s="202" t="s">
        <v>889</v>
      </c>
      <c r="E551" s="202" t="s">
        <v>999</v>
      </c>
    </row>
    <row r="552" spans="2:5" hidden="1" x14ac:dyDescent="0.2">
      <c r="B552" s="197">
        <v>1</v>
      </c>
      <c r="C552" s="260" t="s">
        <v>973</v>
      </c>
      <c r="D552" s="198" t="s">
        <v>399</v>
      </c>
      <c r="E552" s="198" t="s">
        <v>1016</v>
      </c>
    </row>
    <row r="553" spans="2:5" hidden="1" x14ac:dyDescent="0.2">
      <c r="B553" s="199">
        <v>2</v>
      </c>
      <c r="C553" s="261"/>
      <c r="D553" s="200" t="s">
        <v>400</v>
      </c>
      <c r="E553" s="200" t="s">
        <v>1036</v>
      </c>
    </row>
    <row r="554" spans="2:5" hidden="1" x14ac:dyDescent="0.2">
      <c r="B554" s="199">
        <v>3</v>
      </c>
      <c r="C554" s="261"/>
      <c r="D554" s="200" t="s">
        <v>407</v>
      </c>
      <c r="E554" s="200" t="s">
        <v>1037</v>
      </c>
    </row>
    <row r="555" spans="2:5" hidden="1" x14ac:dyDescent="0.2">
      <c r="B555" s="199">
        <v>4</v>
      </c>
      <c r="C555" s="261"/>
      <c r="D555" s="200" t="s">
        <v>408</v>
      </c>
      <c r="E555" s="200" t="s">
        <v>1038</v>
      </c>
    </row>
    <row r="556" spans="2:5" hidden="1" x14ac:dyDescent="0.2">
      <c r="B556" s="199">
        <v>5</v>
      </c>
      <c r="C556" s="261"/>
      <c r="D556" s="200" t="s">
        <v>396</v>
      </c>
      <c r="E556" s="200" t="s">
        <v>994</v>
      </c>
    </row>
    <row r="557" spans="2:5" hidden="1" x14ac:dyDescent="0.2">
      <c r="B557" s="199">
        <v>6</v>
      </c>
      <c r="C557" s="261"/>
      <c r="D557" s="200" t="s">
        <v>397</v>
      </c>
      <c r="E557" s="200" t="s">
        <v>995</v>
      </c>
    </row>
    <row r="558" spans="2:5" hidden="1" x14ac:dyDescent="0.2">
      <c r="B558" s="199">
        <v>7</v>
      </c>
      <c r="C558" s="261"/>
      <c r="D558" s="200" t="s">
        <v>405</v>
      </c>
      <c r="E558" s="200" t="s">
        <v>996</v>
      </c>
    </row>
    <row r="559" spans="2:5" hidden="1" x14ac:dyDescent="0.2">
      <c r="B559" s="199">
        <v>8</v>
      </c>
      <c r="C559" s="261"/>
      <c r="D559" s="200" t="s">
        <v>398</v>
      </c>
      <c r="E559" s="200" t="s">
        <v>997</v>
      </c>
    </row>
    <row r="560" spans="2:5" hidden="1" x14ac:dyDescent="0.2">
      <c r="B560" s="199">
        <v>9</v>
      </c>
      <c r="C560" s="261"/>
      <c r="D560" s="200" t="s">
        <v>401</v>
      </c>
      <c r="E560" s="200" t="s">
        <v>998</v>
      </c>
    </row>
    <row r="561" spans="2:5" hidden="1" x14ac:dyDescent="0.2">
      <c r="B561" s="199">
        <v>10</v>
      </c>
      <c r="C561" s="261"/>
      <c r="D561" s="200" t="s">
        <v>402</v>
      </c>
      <c r="E561" s="200" t="s">
        <v>1039</v>
      </c>
    </row>
    <row r="562" spans="2:5" hidden="1" x14ac:dyDescent="0.2">
      <c r="B562" s="199">
        <v>11</v>
      </c>
      <c r="C562" s="261"/>
      <c r="D562" s="200" t="s">
        <v>403</v>
      </c>
      <c r="E562" s="200" t="s">
        <v>1040</v>
      </c>
    </row>
    <row r="563" spans="2:5" hidden="1" x14ac:dyDescent="0.2">
      <c r="B563" s="199">
        <v>12</v>
      </c>
      <c r="C563" s="261"/>
      <c r="D563" s="200" t="s">
        <v>404</v>
      </c>
      <c r="E563" s="200" t="s">
        <v>1000</v>
      </c>
    </row>
    <row r="564" spans="2:5" ht="15" hidden="1" thickBot="1" x14ac:dyDescent="0.25">
      <c r="B564" s="201">
        <v>13</v>
      </c>
      <c r="C564" s="262"/>
      <c r="D564" s="202" t="s">
        <v>406</v>
      </c>
      <c r="E564" s="202" t="s">
        <v>1001</v>
      </c>
    </row>
  </sheetData>
  <autoFilter ref="B3:F564" xr:uid="{00000000-0009-0000-0000-000010000000}">
    <filterColumn colId="2">
      <filters>
        <filter val="Kelm-LEADER-19.2-SAVA-1"/>
        <filter val="Kelm-LEADER-19.2-SAVA-2"/>
        <filter val="Kelm-LEADER-19.2-SAVA-3"/>
        <filter val="Kelm-LEADER-19.2-SAVA-5"/>
        <filter val="Kelm-LEADER-19.2-SAVA-5.1"/>
        <filter val="Kelm-LEADER-19.2-SAVA-5.2"/>
        <filter val="Kelm-LEADER-19.2-SAVA-6"/>
        <filter val="Kelm-LEADER-19.2-SAVA-6.1"/>
        <filter val="Kelm-LEADER-19.2-SAVA-6.2"/>
        <filter val="Kelm-LEADER-19.2-SAVA-7"/>
        <filter val="Kelm-LEADER-19.2-SAVA-7.1"/>
        <filter val="Kelm-LEADER-19.2-SAVA-7.2"/>
        <filter val="Kelm-LEADER-19.2-SAVA-8"/>
        <filter val="Kelm-LEADER-19.2-SAVA-8.1"/>
        <filter val="Kelm-LEADER-19.2-SAVA-8.2"/>
        <filter val="Kelm-LEADER-19.2-SAVA-9"/>
        <filter val="Pakr-LEADER-19.2-SAVA-10"/>
        <filter val="Pakr-LEADER-19.2-SAVA-3"/>
        <filter val="Pakr-LEADER-19.2-SAVA-5"/>
        <filter val="Pakr-LEADER-19.2-SAVA-6"/>
        <filter val="Pakr-LEADER-19.2-SAVA-7"/>
        <filter val="Pakr-LEADER-19.2-SAVA-8"/>
        <filter val="Pakr-LEADER-19.2-SAVA-9"/>
      </filters>
    </filterColumn>
  </autoFilter>
  <sortState xmlns:xlrd2="http://schemas.microsoft.com/office/spreadsheetml/2017/richdata2" ref="C2:C562">
    <sortCondition ref="C2:C562"/>
  </sortState>
  <mergeCells count="50">
    <mergeCell ref="C56:C62"/>
    <mergeCell ref="B1:D1"/>
    <mergeCell ref="C4:C14"/>
    <mergeCell ref="C15:C28"/>
    <mergeCell ref="C29:C40"/>
    <mergeCell ref="C41:C55"/>
    <mergeCell ref="C193:C201"/>
    <mergeCell ref="C63:C73"/>
    <mergeCell ref="C74:C81"/>
    <mergeCell ref="C82:C88"/>
    <mergeCell ref="C89:C105"/>
    <mergeCell ref="C106:C112"/>
    <mergeCell ref="C113:C124"/>
    <mergeCell ref="C125:C131"/>
    <mergeCell ref="C132:C143"/>
    <mergeCell ref="C144:C162"/>
    <mergeCell ref="C163:C176"/>
    <mergeCell ref="C177:C192"/>
    <mergeCell ref="C330:C339"/>
    <mergeCell ref="C202:C216"/>
    <mergeCell ref="C217:C225"/>
    <mergeCell ref="C226:C240"/>
    <mergeCell ref="C241:C255"/>
    <mergeCell ref="C256:C267"/>
    <mergeCell ref="C268:C274"/>
    <mergeCell ref="C275:C281"/>
    <mergeCell ref="C282:C288"/>
    <mergeCell ref="C289:C300"/>
    <mergeCell ref="C301:C315"/>
    <mergeCell ref="C316:C329"/>
    <mergeCell ref="C463:C473"/>
    <mergeCell ref="C340:C346"/>
    <mergeCell ref="C347:C357"/>
    <mergeCell ref="C358:C370"/>
    <mergeCell ref="C371:C387"/>
    <mergeCell ref="C388:C394"/>
    <mergeCell ref="C395:C408"/>
    <mergeCell ref="C409:C418"/>
    <mergeCell ref="C419:C428"/>
    <mergeCell ref="C429:C438"/>
    <mergeCell ref="C439:C450"/>
    <mergeCell ref="C451:C462"/>
    <mergeCell ref="C543:C551"/>
    <mergeCell ref="C552:C564"/>
    <mergeCell ref="C474:C485"/>
    <mergeCell ref="C486:C494"/>
    <mergeCell ref="C495:C504"/>
    <mergeCell ref="C505:C514"/>
    <mergeCell ref="C515:C528"/>
    <mergeCell ref="C529:C542"/>
  </mergeCells>
  <pageMargins left="0.7" right="0.7" top="0.75" bottom="0.75" header="0.3" footer="0.3"/>
  <pageSetup paperSize="9" scale="66" orientation="portrait" r:id="rId1"/>
  <rowBreaks count="7" manualBreakCount="7">
    <brk id="55" max="16383" man="1"/>
    <brk id="124" max="16383" man="1"/>
    <brk id="192" max="16383" man="1"/>
    <brk id="255" max="16383" man="1"/>
    <brk id="329" max="16383" man="1"/>
    <brk id="408" max="16383" man="1"/>
    <brk id="48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E76"/>
  <sheetViews>
    <sheetView view="pageBreakPreview" topLeftCell="A40" zoomScaleNormal="100" zoomScaleSheetLayoutView="100" workbookViewId="0">
      <selection activeCell="N63" sqref="N63"/>
    </sheetView>
  </sheetViews>
  <sheetFormatPr defaultColWidth="8.7109375" defaultRowHeight="14.25" x14ac:dyDescent="0.25"/>
  <cols>
    <col min="1" max="1" width="8.7109375" style="56"/>
    <col min="2" max="2" width="15.5703125" style="56" customWidth="1"/>
    <col min="3" max="3" width="12.5703125" style="143" customWidth="1"/>
    <col min="4" max="4" width="20.5703125" style="54" customWidth="1"/>
    <col min="5" max="5" width="86" style="57" customWidth="1"/>
    <col min="6" max="16384" width="8.7109375" style="56"/>
  </cols>
  <sheetData>
    <row r="1" spans="2:5" x14ac:dyDescent="0.25">
      <c r="C1" s="56"/>
      <c r="D1" s="56"/>
    </row>
    <row r="2" spans="2:5" ht="20.25" x14ac:dyDescent="0.25">
      <c r="B2" s="145" t="s">
        <v>296</v>
      </c>
      <c r="C2" s="62" t="s">
        <v>272</v>
      </c>
    </row>
    <row r="3" spans="2:5" ht="15" thickBot="1" x14ac:dyDescent="0.3">
      <c r="E3" s="55"/>
    </row>
    <row r="4" spans="2:5" x14ac:dyDescent="0.25">
      <c r="C4" s="158" t="s">
        <v>42</v>
      </c>
      <c r="D4" s="159" t="s">
        <v>257</v>
      </c>
      <c r="E4" s="160" t="s">
        <v>258</v>
      </c>
    </row>
    <row r="5" spans="2:5" ht="85.5" x14ac:dyDescent="0.25">
      <c r="C5" s="161">
        <v>1</v>
      </c>
      <c r="D5" s="144" t="s">
        <v>43</v>
      </c>
      <c r="E5" s="162" t="s">
        <v>989</v>
      </c>
    </row>
    <row r="6" spans="2:5" ht="57" x14ac:dyDescent="0.25">
      <c r="C6" s="161">
        <v>2</v>
      </c>
      <c r="D6" s="144" t="s">
        <v>295</v>
      </c>
      <c r="E6" s="162" t="s">
        <v>988</v>
      </c>
    </row>
    <row r="7" spans="2:5" ht="28.5" x14ac:dyDescent="0.25">
      <c r="C7" s="161">
        <v>3</v>
      </c>
      <c r="D7" s="144" t="s">
        <v>44</v>
      </c>
      <c r="E7" s="162" t="s">
        <v>144</v>
      </c>
    </row>
    <row r="8" spans="2:5" ht="85.5" x14ac:dyDescent="0.25">
      <c r="C8" s="161">
        <v>4</v>
      </c>
      <c r="D8" s="144" t="s">
        <v>259</v>
      </c>
      <c r="E8" s="162" t="s">
        <v>143</v>
      </c>
    </row>
    <row r="9" spans="2:5" ht="71.25" x14ac:dyDescent="0.25">
      <c r="C9" s="209">
        <v>5</v>
      </c>
      <c r="D9" s="210" t="s">
        <v>1052</v>
      </c>
      <c r="E9" s="211" t="s">
        <v>1053</v>
      </c>
    </row>
    <row r="10" spans="2:5" ht="15" thickBot="1" x14ac:dyDescent="0.3">
      <c r="C10" s="163">
        <v>6</v>
      </c>
      <c r="D10" s="164" t="s">
        <v>306</v>
      </c>
      <c r="E10" s="165" t="s">
        <v>307</v>
      </c>
    </row>
    <row r="11" spans="2:5" x14ac:dyDescent="0.25">
      <c r="C11" s="166"/>
      <c r="D11" s="59"/>
      <c r="E11" s="58"/>
    </row>
    <row r="12" spans="2:5" ht="20.25" x14ac:dyDescent="0.25">
      <c r="C12" s="62" t="s">
        <v>271</v>
      </c>
      <c r="D12" s="59"/>
      <c r="E12" s="58"/>
    </row>
    <row r="13" spans="2:5" ht="15" thickBot="1" x14ac:dyDescent="0.3">
      <c r="C13" s="166"/>
      <c r="D13" s="59"/>
      <c r="E13" s="58"/>
    </row>
    <row r="14" spans="2:5" s="167" customFormat="1" ht="42.75" x14ac:dyDescent="0.25">
      <c r="B14" s="168" t="s">
        <v>265</v>
      </c>
      <c r="C14" s="169" t="s">
        <v>270</v>
      </c>
      <c r="D14" s="169" t="s">
        <v>269</v>
      </c>
      <c r="E14" s="170" t="s">
        <v>258</v>
      </c>
    </row>
    <row r="15" spans="2:5" ht="57" x14ac:dyDescent="0.25">
      <c r="B15" s="171" t="s">
        <v>248</v>
      </c>
      <c r="C15" s="144" t="s">
        <v>203</v>
      </c>
      <c r="D15" s="144" t="s">
        <v>275</v>
      </c>
      <c r="E15" s="162" t="s">
        <v>304</v>
      </c>
    </row>
    <row r="16" spans="2:5" ht="42.75" x14ac:dyDescent="0.25">
      <c r="B16" s="171" t="s">
        <v>918</v>
      </c>
      <c r="C16" s="144" t="s">
        <v>203</v>
      </c>
      <c r="D16" s="144" t="s">
        <v>276</v>
      </c>
      <c r="E16" s="162" t="s">
        <v>287</v>
      </c>
    </row>
    <row r="17" spans="2:5" ht="42.75" x14ac:dyDescent="0.25">
      <c r="B17" s="171" t="s">
        <v>919</v>
      </c>
      <c r="C17" s="144" t="s">
        <v>203</v>
      </c>
      <c r="D17" s="144" t="s">
        <v>277</v>
      </c>
      <c r="E17" s="162" t="s">
        <v>288</v>
      </c>
    </row>
    <row r="18" spans="2:5" ht="28.5" x14ac:dyDescent="0.25">
      <c r="B18" s="171" t="s">
        <v>920</v>
      </c>
      <c r="C18" s="144" t="s">
        <v>203</v>
      </c>
      <c r="D18" s="144" t="s">
        <v>278</v>
      </c>
      <c r="E18" s="162" t="s">
        <v>289</v>
      </c>
    </row>
    <row r="19" spans="2:5" ht="28.5" x14ac:dyDescent="0.25">
      <c r="B19" s="171" t="s">
        <v>921</v>
      </c>
      <c r="C19" s="144" t="s">
        <v>203</v>
      </c>
      <c r="D19" s="144" t="s">
        <v>279</v>
      </c>
      <c r="E19" s="162" t="s">
        <v>290</v>
      </c>
    </row>
    <row r="20" spans="2:5" ht="42.75" x14ac:dyDescent="0.25">
      <c r="B20" s="172" t="s">
        <v>249</v>
      </c>
      <c r="C20" s="144" t="s">
        <v>7</v>
      </c>
      <c r="D20" s="144" t="s">
        <v>260</v>
      </c>
      <c r="E20" s="162" t="s">
        <v>303</v>
      </c>
    </row>
    <row r="21" spans="2:5" ht="57" x14ac:dyDescent="0.25">
      <c r="B21" s="172" t="s">
        <v>250</v>
      </c>
      <c r="C21" s="144" t="s">
        <v>7</v>
      </c>
      <c r="D21" s="144" t="s">
        <v>261</v>
      </c>
      <c r="E21" s="162" t="s">
        <v>283</v>
      </c>
    </row>
    <row r="22" spans="2:5" ht="57" x14ac:dyDescent="0.25">
      <c r="B22" s="172" t="s">
        <v>251</v>
      </c>
      <c r="C22" s="144" t="s">
        <v>7</v>
      </c>
      <c r="D22" s="144" t="s">
        <v>262</v>
      </c>
      <c r="E22" s="162" t="s">
        <v>284</v>
      </c>
    </row>
    <row r="23" spans="2:5" ht="57" x14ac:dyDescent="0.25">
      <c r="B23" s="172" t="s">
        <v>252</v>
      </c>
      <c r="C23" s="144" t="s">
        <v>7</v>
      </c>
      <c r="D23" s="144" t="s">
        <v>263</v>
      </c>
      <c r="E23" s="162" t="s">
        <v>285</v>
      </c>
    </row>
    <row r="24" spans="2:5" ht="42.75" x14ac:dyDescent="0.25">
      <c r="B24" s="172" t="s">
        <v>253</v>
      </c>
      <c r="C24" s="144" t="s">
        <v>203</v>
      </c>
      <c r="D24" s="144" t="s">
        <v>264</v>
      </c>
      <c r="E24" s="162" t="s">
        <v>286</v>
      </c>
    </row>
    <row r="25" spans="2:5" ht="57" x14ac:dyDescent="0.25">
      <c r="B25" s="173" t="s">
        <v>254</v>
      </c>
      <c r="C25" s="144" t="s">
        <v>273</v>
      </c>
      <c r="D25" s="144" t="s">
        <v>280</v>
      </c>
      <c r="E25" s="162" t="s">
        <v>291</v>
      </c>
    </row>
    <row r="26" spans="2:5" ht="71.25" x14ac:dyDescent="0.25">
      <c r="B26" s="173" t="s">
        <v>255</v>
      </c>
      <c r="C26" s="144" t="s">
        <v>273</v>
      </c>
      <c r="D26" s="144" t="s">
        <v>281</v>
      </c>
      <c r="E26" s="162" t="s">
        <v>305</v>
      </c>
    </row>
    <row r="27" spans="2:5" ht="42.75" x14ac:dyDescent="0.25">
      <c r="B27" s="173" t="s">
        <v>256</v>
      </c>
      <c r="C27" s="144" t="s">
        <v>273</v>
      </c>
      <c r="D27" s="144" t="s">
        <v>282</v>
      </c>
      <c r="E27" s="162" t="s">
        <v>292</v>
      </c>
    </row>
    <row r="28" spans="2:5" ht="42.75" x14ac:dyDescent="0.25">
      <c r="B28" s="173" t="s">
        <v>922</v>
      </c>
      <c r="C28" s="144" t="s">
        <v>274</v>
      </c>
      <c r="D28" s="144" t="s">
        <v>299</v>
      </c>
      <c r="E28" s="162" t="s">
        <v>294</v>
      </c>
    </row>
    <row r="29" spans="2:5" ht="43.5" thickBot="1" x14ac:dyDescent="0.3">
      <c r="B29" s="174" t="s">
        <v>923</v>
      </c>
      <c r="C29" s="164" t="s">
        <v>274</v>
      </c>
      <c r="D29" s="164" t="s">
        <v>300</v>
      </c>
      <c r="E29" s="165" t="s">
        <v>293</v>
      </c>
    </row>
    <row r="30" spans="2:5" ht="15" thickBot="1" x14ac:dyDescent="0.3">
      <c r="C30" s="166"/>
      <c r="D30" s="59"/>
      <c r="E30" s="58"/>
    </row>
    <row r="31" spans="2:5" x14ac:dyDescent="0.25">
      <c r="D31" s="264" t="s">
        <v>39</v>
      </c>
      <c r="E31" s="265"/>
    </row>
    <row r="32" spans="2:5" x14ac:dyDescent="0.25">
      <c r="D32" s="175" t="s">
        <v>66</v>
      </c>
      <c r="E32" s="184" t="s">
        <v>924</v>
      </c>
    </row>
    <row r="33" spans="4:5" ht="15" thickBot="1" x14ac:dyDescent="0.3">
      <c r="D33" s="177" t="s">
        <v>117</v>
      </c>
      <c r="E33" s="185" t="s">
        <v>925</v>
      </c>
    </row>
    <row r="34" spans="4:5" ht="15" thickBot="1" x14ac:dyDescent="0.3">
      <c r="D34" s="59"/>
    </row>
    <row r="35" spans="4:5" x14ac:dyDescent="0.25">
      <c r="D35" s="264" t="s">
        <v>926</v>
      </c>
      <c r="E35" s="265"/>
    </row>
    <row r="36" spans="4:5" x14ac:dyDescent="0.25">
      <c r="D36" s="175" t="s">
        <v>66</v>
      </c>
      <c r="E36" s="176" t="s">
        <v>69</v>
      </c>
    </row>
    <row r="37" spans="4:5" x14ac:dyDescent="0.25">
      <c r="D37" s="175" t="s">
        <v>66</v>
      </c>
      <c r="E37" s="176" t="s">
        <v>70</v>
      </c>
    </row>
    <row r="38" spans="4:5" x14ac:dyDescent="0.25">
      <c r="D38" s="175" t="s">
        <v>66</v>
      </c>
      <c r="E38" s="176" t="s">
        <v>71</v>
      </c>
    </row>
    <row r="39" spans="4:5" x14ac:dyDescent="0.25">
      <c r="D39" s="175" t="s">
        <v>66</v>
      </c>
      <c r="E39" s="176" t="s">
        <v>72</v>
      </c>
    </row>
    <row r="40" spans="4:5" x14ac:dyDescent="0.25">
      <c r="D40" s="175" t="s">
        <v>66</v>
      </c>
      <c r="E40" s="176" t="s">
        <v>73</v>
      </c>
    </row>
    <row r="41" spans="4:5" x14ac:dyDescent="0.25">
      <c r="D41" s="175" t="s">
        <v>66</v>
      </c>
      <c r="E41" s="176" t="s">
        <v>74</v>
      </c>
    </row>
    <row r="42" spans="4:5" x14ac:dyDescent="0.25">
      <c r="D42" s="175" t="s">
        <v>66</v>
      </c>
      <c r="E42" s="176" t="s">
        <v>75</v>
      </c>
    </row>
    <row r="43" spans="4:5" x14ac:dyDescent="0.25">
      <c r="D43" s="175" t="s">
        <v>66</v>
      </c>
      <c r="E43" s="176" t="s">
        <v>76</v>
      </c>
    </row>
    <row r="44" spans="4:5" ht="15" thickBot="1" x14ac:dyDescent="0.3">
      <c r="D44" s="177" t="s">
        <v>66</v>
      </c>
      <c r="E44" s="206" t="s">
        <v>77</v>
      </c>
    </row>
    <row r="45" spans="4:5" x14ac:dyDescent="0.25">
      <c r="D45" s="207" t="s">
        <v>117</v>
      </c>
      <c r="E45" s="208" t="s">
        <v>84</v>
      </c>
    </row>
    <row r="46" spans="4:5" x14ac:dyDescent="0.25">
      <c r="D46" s="175" t="s">
        <v>117</v>
      </c>
      <c r="E46" s="176" t="s">
        <v>85</v>
      </c>
    </row>
    <row r="47" spans="4:5" x14ac:dyDescent="0.25">
      <c r="D47" s="175" t="s">
        <v>117</v>
      </c>
      <c r="E47" s="176" t="s">
        <v>86</v>
      </c>
    </row>
    <row r="48" spans="4:5" x14ac:dyDescent="0.25">
      <c r="D48" s="175" t="s">
        <v>117</v>
      </c>
      <c r="E48" s="176" t="s">
        <v>87</v>
      </c>
    </row>
    <row r="49" spans="4:5" x14ac:dyDescent="0.25">
      <c r="D49" s="175" t="s">
        <v>117</v>
      </c>
      <c r="E49" s="176" t="s">
        <v>88</v>
      </c>
    </row>
    <row r="50" spans="4:5" x14ac:dyDescent="0.25">
      <c r="D50" s="175" t="s">
        <v>117</v>
      </c>
      <c r="E50" s="176" t="s">
        <v>89</v>
      </c>
    </row>
    <row r="51" spans="4:5" x14ac:dyDescent="0.25">
      <c r="D51" s="175" t="s">
        <v>117</v>
      </c>
      <c r="E51" s="176" t="s">
        <v>90</v>
      </c>
    </row>
    <row r="52" spans="4:5" ht="15" thickBot="1" x14ac:dyDescent="0.3">
      <c r="D52" s="177" t="s">
        <v>117</v>
      </c>
      <c r="E52" s="206" t="s">
        <v>91</v>
      </c>
    </row>
    <row r="53" spans="4:5" ht="15" thickBot="1" x14ac:dyDescent="0.3"/>
    <row r="54" spans="4:5" ht="42.75" x14ac:dyDescent="0.25">
      <c r="D54" s="178" t="s">
        <v>176</v>
      </c>
    </row>
    <row r="55" spans="4:5" x14ac:dyDescent="0.25">
      <c r="D55" s="179" t="s">
        <v>181</v>
      </c>
    </row>
    <row r="56" spans="4:5" ht="15" thickBot="1" x14ac:dyDescent="0.3">
      <c r="D56" s="180" t="s">
        <v>182</v>
      </c>
    </row>
    <row r="57" spans="4:5" ht="15" thickBot="1" x14ac:dyDescent="0.3">
      <c r="D57" s="56"/>
    </row>
    <row r="58" spans="4:5" ht="42.75" x14ac:dyDescent="0.25">
      <c r="D58" s="181" t="s">
        <v>927</v>
      </c>
      <c r="E58" s="182" t="s">
        <v>177</v>
      </c>
    </row>
    <row r="59" spans="4:5" x14ac:dyDescent="0.25">
      <c r="D59" s="175" t="s">
        <v>67</v>
      </c>
      <c r="E59" s="162" t="s">
        <v>240</v>
      </c>
    </row>
    <row r="60" spans="4:5" ht="28.5" x14ac:dyDescent="0.25">
      <c r="D60" s="175" t="s">
        <v>928</v>
      </c>
      <c r="E60" s="162" t="s">
        <v>239</v>
      </c>
    </row>
    <row r="61" spans="4:5" x14ac:dyDescent="0.25">
      <c r="D61" s="175" t="s">
        <v>99</v>
      </c>
      <c r="E61" s="162" t="s">
        <v>238</v>
      </c>
    </row>
    <row r="62" spans="4:5" x14ac:dyDescent="0.25">
      <c r="D62" s="175" t="s">
        <v>182</v>
      </c>
      <c r="E62" s="162" t="s">
        <v>138</v>
      </c>
    </row>
    <row r="63" spans="4:5" ht="15" thickBot="1" x14ac:dyDescent="0.3">
      <c r="D63" s="177" t="s">
        <v>929</v>
      </c>
      <c r="E63" s="165" t="s">
        <v>241</v>
      </c>
    </row>
    <row r="64" spans="4:5" ht="15" thickBot="1" x14ac:dyDescent="0.3">
      <c r="D64" s="56"/>
      <c r="E64" s="56"/>
    </row>
    <row r="65" spans="4:5" x14ac:dyDescent="0.25">
      <c r="D65" s="181" t="s">
        <v>235</v>
      </c>
      <c r="E65" s="183" t="s">
        <v>930</v>
      </c>
    </row>
    <row r="66" spans="4:5" x14ac:dyDescent="0.25">
      <c r="D66" s="175" t="s">
        <v>931</v>
      </c>
      <c r="E66" s="162" t="s">
        <v>236</v>
      </c>
    </row>
    <row r="67" spans="4:5" ht="15" thickBot="1" x14ac:dyDescent="0.3">
      <c r="D67" s="177" t="s">
        <v>932</v>
      </c>
      <c r="E67" s="165" t="s">
        <v>237</v>
      </c>
    </row>
    <row r="68" spans="4:5" x14ac:dyDescent="0.25">
      <c r="D68" s="56"/>
      <c r="E68" s="56"/>
    </row>
    <row r="69" spans="4:5" x14ac:dyDescent="0.25">
      <c r="D69" s="56"/>
      <c r="E69" s="56"/>
    </row>
    <row r="70" spans="4:5" x14ac:dyDescent="0.25">
      <c r="D70" s="56"/>
      <c r="E70" s="56"/>
    </row>
    <row r="71" spans="4:5" x14ac:dyDescent="0.25">
      <c r="D71" s="56"/>
      <c r="E71" s="56"/>
    </row>
    <row r="72" spans="4:5" x14ac:dyDescent="0.25">
      <c r="E72" s="58"/>
    </row>
    <row r="73" spans="4:5" x14ac:dyDescent="0.25">
      <c r="E73" s="58"/>
    </row>
    <row r="74" spans="4:5" x14ac:dyDescent="0.25">
      <c r="D74" s="56"/>
      <c r="E74" s="56"/>
    </row>
    <row r="75" spans="4:5" x14ac:dyDescent="0.25">
      <c r="D75" s="56"/>
      <c r="E75" s="56"/>
    </row>
    <row r="76" spans="4:5" x14ac:dyDescent="0.25">
      <c r="D76" s="56"/>
      <c r="E76" s="56"/>
    </row>
  </sheetData>
  <mergeCells count="2">
    <mergeCell ref="D31:E31"/>
    <mergeCell ref="D35:E35"/>
  </mergeCells>
  <pageMargins left="0.25" right="0.25" top="0.75" bottom="0.75" header="0.3" footer="0.3"/>
  <pageSetup paperSize="9" scale="51" orientation="landscape" r:id="rId1"/>
  <rowBreaks count="1" manualBreakCount="1">
    <brk id="2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P35"/>
  <sheetViews>
    <sheetView topLeftCell="E4" zoomScaleNormal="100" zoomScaleSheetLayoutView="96" workbookViewId="0">
      <selection activeCell="M27" sqref="M27"/>
    </sheetView>
  </sheetViews>
  <sheetFormatPr defaultColWidth="8.7109375" defaultRowHeight="12" x14ac:dyDescent="0.25"/>
  <cols>
    <col min="1" max="1" width="16.5703125" style="2" customWidth="1"/>
    <col min="2" max="2" width="8.5703125" style="4" customWidth="1"/>
    <col min="3" max="3" width="8.5703125" style="18" customWidth="1"/>
    <col min="4" max="4" width="30.5703125" style="4" customWidth="1"/>
    <col min="5" max="5" width="18.5703125" style="4" customWidth="1"/>
    <col min="6" max="6" width="10.5703125" style="4" customWidth="1"/>
    <col min="7" max="7" width="10.5703125" style="18" customWidth="1"/>
    <col min="8" max="16384" width="8.7109375" style="4"/>
  </cols>
  <sheetData>
    <row r="1" spans="1:16" s="1" customFormat="1" ht="40.5" customHeight="1" x14ac:dyDescent="0.25">
      <c r="A1" s="145" t="s">
        <v>256</v>
      </c>
      <c r="B1" s="235" t="s">
        <v>298</v>
      </c>
      <c r="C1" s="235"/>
      <c r="D1" s="235"/>
      <c r="E1" s="235"/>
      <c r="F1" s="235"/>
      <c r="G1" s="235"/>
      <c r="H1" s="235"/>
      <c r="I1" s="235"/>
      <c r="J1" s="235"/>
      <c r="K1" s="235"/>
      <c r="L1" s="235"/>
      <c r="M1" s="235"/>
      <c r="N1" s="235"/>
      <c r="O1" s="235"/>
      <c r="P1" s="235"/>
    </row>
    <row r="2" spans="1:16" s="3" customFormat="1" x14ac:dyDescent="0.25">
      <c r="A2" s="8"/>
      <c r="B2" s="9"/>
      <c r="C2" s="20"/>
      <c r="D2" s="9"/>
      <c r="E2" s="9"/>
      <c r="F2" s="9"/>
      <c r="G2" s="20"/>
    </row>
    <row r="3" spans="1:16" s="3" customFormat="1" x14ac:dyDescent="0.25">
      <c r="A3" s="8" t="s">
        <v>5</v>
      </c>
      <c r="B3" s="10" t="s">
        <v>216</v>
      </c>
      <c r="C3" s="21"/>
      <c r="D3" s="9"/>
      <c r="E3" s="9"/>
      <c r="F3" s="9"/>
      <c r="G3" s="20"/>
    </row>
    <row r="4" spans="1:16" s="10" customFormat="1" x14ac:dyDescent="0.25">
      <c r="A4" s="8" t="s">
        <v>6</v>
      </c>
      <c r="B4" s="10" t="s">
        <v>68</v>
      </c>
      <c r="C4" s="21"/>
      <c r="G4" s="21"/>
    </row>
    <row r="5" spans="1:16" s="10" customFormat="1" x14ac:dyDescent="0.25">
      <c r="A5" s="8"/>
      <c r="C5" s="21"/>
      <c r="G5" s="21"/>
    </row>
    <row r="6" spans="1:16" s="10" customFormat="1" x14ac:dyDescent="0.25">
      <c r="A6" s="8"/>
      <c r="C6" s="21"/>
      <c r="G6" s="21"/>
      <c r="H6" s="228" t="s">
        <v>78</v>
      </c>
      <c r="I6" s="228"/>
      <c r="J6" s="228"/>
      <c r="K6" s="228"/>
      <c r="L6" s="228"/>
      <c r="M6" s="228"/>
      <c r="N6" s="228"/>
      <c r="O6" s="228"/>
      <c r="P6" s="228"/>
    </row>
    <row r="7" spans="1:16" s="10" customFormat="1" ht="15.75" x14ac:dyDescent="0.25">
      <c r="A7" s="8"/>
      <c r="C7" s="21"/>
      <c r="G7" s="21"/>
      <c r="H7" s="229" t="s">
        <v>83</v>
      </c>
      <c r="I7" s="230"/>
      <c r="J7" s="230"/>
      <c r="K7" s="230"/>
      <c r="L7" s="230"/>
      <c r="M7" s="230"/>
      <c r="N7" s="230"/>
      <c r="O7" s="230"/>
      <c r="P7" s="231"/>
    </row>
    <row r="8" spans="1:16" s="12" customFormat="1" ht="48" x14ac:dyDescent="0.25">
      <c r="A8" s="11" t="s">
        <v>96</v>
      </c>
      <c r="B8" s="11" t="s">
        <v>7</v>
      </c>
      <c r="C8" s="11" t="s">
        <v>8</v>
      </c>
      <c r="D8" s="11" t="s">
        <v>9</v>
      </c>
      <c r="E8" s="11" t="s">
        <v>10</v>
      </c>
      <c r="F8" s="11" t="s">
        <v>39</v>
      </c>
      <c r="G8" s="11" t="s">
        <v>60</v>
      </c>
      <c r="H8" s="26" t="s">
        <v>69</v>
      </c>
      <c r="I8" s="26" t="s">
        <v>70</v>
      </c>
      <c r="J8" s="26" t="s">
        <v>71</v>
      </c>
      <c r="K8" s="26" t="s">
        <v>72</v>
      </c>
      <c r="L8" s="26" t="s">
        <v>73</v>
      </c>
      <c r="M8" s="26" t="s">
        <v>74</v>
      </c>
      <c r="N8" s="26" t="s">
        <v>75</v>
      </c>
      <c r="O8" s="26" t="s">
        <v>76</v>
      </c>
      <c r="P8" s="26" t="s">
        <v>77</v>
      </c>
    </row>
    <row r="9" spans="1:16" s="17" customFormat="1" ht="48" x14ac:dyDescent="0.25">
      <c r="A9" s="14" t="s">
        <v>158</v>
      </c>
      <c r="B9" s="14" t="s">
        <v>158</v>
      </c>
      <c r="C9" s="14" t="s">
        <v>158</v>
      </c>
      <c r="D9" s="14" t="s">
        <v>158</v>
      </c>
      <c r="E9" s="14" t="s">
        <v>158</v>
      </c>
      <c r="F9" s="14" t="s">
        <v>158</v>
      </c>
      <c r="G9" s="15" t="s">
        <v>146</v>
      </c>
      <c r="H9" s="232" t="s">
        <v>93</v>
      </c>
      <c r="I9" s="233"/>
      <c r="J9" s="233"/>
      <c r="K9" s="233"/>
      <c r="L9" s="233"/>
      <c r="M9" s="233"/>
      <c r="N9" s="233"/>
      <c r="O9" s="233"/>
      <c r="P9" s="234"/>
    </row>
    <row r="10" spans="1:16" s="17" customFormat="1" x14ac:dyDescent="0.25">
      <c r="A10" s="24"/>
      <c r="B10" s="24" t="s">
        <v>61</v>
      </c>
      <c r="C10" s="24"/>
      <c r="D10" s="24"/>
      <c r="E10" s="24"/>
      <c r="F10" s="24"/>
      <c r="G10" s="29">
        <f>SUM(G11:G35)</f>
        <v>64</v>
      </c>
      <c r="H10" s="29">
        <f t="shared" ref="H10:P10" si="0">SUM(H11:H35)</f>
        <v>0</v>
      </c>
      <c r="I10" s="29">
        <f t="shared" si="0"/>
        <v>2</v>
      </c>
      <c r="J10" s="29">
        <f t="shared" si="0"/>
        <v>0</v>
      </c>
      <c r="K10" s="29">
        <f t="shared" si="0"/>
        <v>2</v>
      </c>
      <c r="L10" s="29">
        <f t="shared" si="0"/>
        <v>2</v>
      </c>
      <c r="M10" s="29">
        <f t="shared" si="0"/>
        <v>0</v>
      </c>
      <c r="N10" s="29">
        <f t="shared" si="0"/>
        <v>27</v>
      </c>
      <c r="O10" s="29">
        <f t="shared" si="0"/>
        <v>31</v>
      </c>
      <c r="P10" s="29">
        <f t="shared" si="0"/>
        <v>0</v>
      </c>
    </row>
    <row r="11" spans="1:16" x14ac:dyDescent="0.25">
      <c r="A11" s="27" t="str">
        <f>'VPS1'!A9</f>
        <v>KELM-LEADER-19.2-SAVA-1</v>
      </c>
      <c r="B11" s="27" t="str">
        <f>'VPS1'!B9</f>
        <v>KELM</v>
      </c>
      <c r="C11" s="28">
        <f>'VPS1'!C9</f>
        <v>3</v>
      </c>
      <c r="D11" s="27" t="str">
        <f>'VPS1'!D9</f>
        <v>NVO socialinio verslo kūrimas ir plėtra</v>
      </c>
      <c r="E11" s="27" t="str">
        <f>'VPS1'!E9</f>
        <v>LEADER-19.2-SAVA-1</v>
      </c>
      <c r="F11" s="27" t="str">
        <f>'VPS1'!G9</f>
        <v>EŽŪFKP</v>
      </c>
      <c r="G11" s="30">
        <f>SUM(H11:P11)</f>
        <v>3</v>
      </c>
      <c r="H11" s="155"/>
      <c r="I11" s="155"/>
      <c r="J11" s="155"/>
      <c r="K11" s="155"/>
      <c r="L11" s="155"/>
      <c r="M11" s="155"/>
      <c r="N11" s="155"/>
      <c r="O11" s="155">
        <v>3</v>
      </c>
      <c r="P11" s="155"/>
    </row>
    <row r="12" spans="1:16" x14ac:dyDescent="0.25">
      <c r="A12" s="27" t="str">
        <f>'VPS1'!A10</f>
        <v>KELM-LEADER-19.2-SAVA-2</v>
      </c>
      <c r="B12" s="27" t="str">
        <f>'VPS1'!B10</f>
        <v>KELM</v>
      </c>
      <c r="C12" s="28">
        <f>'VPS1'!C10</f>
        <v>3</v>
      </c>
      <c r="D12" s="27" t="str">
        <f>'VPS1'!D10</f>
        <v>Privataus sektoriaus socialinio verslo kūrimas</v>
      </c>
      <c r="E12" s="27" t="str">
        <f>'VPS1'!E10</f>
        <v>LEADER-19.2-SAVA-2</v>
      </c>
      <c r="F12" s="27" t="str">
        <f>'VPS1'!G10</f>
        <v>EŽŪFKP</v>
      </c>
      <c r="G12" s="30">
        <f t="shared" ref="G12:G35" si="1">SUM(H12:P12)</f>
        <v>1</v>
      </c>
      <c r="H12" s="155"/>
      <c r="I12" s="155"/>
      <c r="J12" s="155"/>
      <c r="K12" s="155"/>
      <c r="L12" s="155"/>
      <c r="M12" s="155"/>
      <c r="N12" s="218"/>
      <c r="O12" s="155">
        <v>1</v>
      </c>
      <c r="P12" s="155"/>
    </row>
    <row r="13" spans="1:16" x14ac:dyDescent="0.25">
      <c r="A13" s="27" t="str">
        <f>'VPS1'!A11</f>
        <v>KELM-LEADER-19.2-SAVA-3</v>
      </c>
      <c r="B13" s="27" t="str">
        <f>'VPS1'!B11</f>
        <v>KELM</v>
      </c>
      <c r="C13" s="28">
        <f>'VPS1'!C11</f>
        <v>3</v>
      </c>
      <c r="D13" s="27" t="str">
        <f>'VPS1'!D11</f>
        <v>Vietos projektų pareiškėjų ir vykdytojų mokymas, įgūdžių įgijimas</v>
      </c>
      <c r="E13" s="27" t="str">
        <f>'VPS1'!E11</f>
        <v>LEADER-19.2-SAVA-3</v>
      </c>
      <c r="F13" s="27" t="str">
        <f>'VPS1'!G11</f>
        <v>EŽŪFKP</v>
      </c>
      <c r="G13" s="30">
        <f t="shared" si="1"/>
        <v>2</v>
      </c>
      <c r="H13" s="155"/>
      <c r="I13" s="155">
        <v>2</v>
      </c>
      <c r="J13" s="155"/>
      <c r="K13" s="155"/>
      <c r="L13" s="155"/>
      <c r="M13" s="155"/>
      <c r="N13" s="218"/>
      <c r="O13" s="155"/>
      <c r="P13" s="155"/>
    </row>
    <row r="14" spans="1:16" x14ac:dyDescent="0.25">
      <c r="A14" s="27" t="str">
        <f>'VPS1'!A12</f>
        <v>KELM-LEADER-19.2-SAVA-5</v>
      </c>
      <c r="B14" s="27" t="str">
        <f>'VPS1'!B12</f>
        <v>KELM</v>
      </c>
      <c r="C14" s="28">
        <f>'VPS1'!C12</f>
        <v>1</v>
      </c>
      <c r="D14" s="27" t="str">
        <f>'VPS1'!D12</f>
        <v>Jaunimo užimtumo ir integravimosi į vietos bendruomenes veiklų rėmimas</v>
      </c>
      <c r="E14" s="27" t="str">
        <f>'VPS1'!E12</f>
        <v>LEADER-19.2-SAVA-5</v>
      </c>
      <c r="F14" s="27">
        <f>'VPS1'!G12</f>
        <v>0</v>
      </c>
      <c r="G14" s="30">
        <f t="shared" si="1"/>
        <v>0</v>
      </c>
      <c r="H14" s="155"/>
      <c r="I14" s="155"/>
      <c r="J14" s="155"/>
      <c r="K14" s="155"/>
      <c r="L14" s="155"/>
      <c r="M14" s="155"/>
      <c r="N14" s="218"/>
      <c r="O14" s="155"/>
      <c r="P14" s="155"/>
    </row>
    <row r="15" spans="1:16" x14ac:dyDescent="0.25">
      <c r="A15" s="27" t="str">
        <f>'VPS1'!A13</f>
        <v>KELM-LEADER-19.2-SAVA-5.1</v>
      </c>
      <c r="B15" s="27" t="str">
        <f>'VPS1'!B13</f>
        <v>KELM</v>
      </c>
      <c r="C15" s="28">
        <f>'VPS1'!C13</f>
        <v>2</v>
      </c>
      <c r="D15" s="27" t="str">
        <f>'VPS1'!D13</f>
        <v>Parama laisvalaikio, sporto, kultūros ir neformalaus švietimo iniciatyvų skatinimui</v>
      </c>
      <c r="E15" s="27" t="str">
        <f>'VPS1'!E13</f>
        <v>LEADER-19.2-SAVA-5.1</v>
      </c>
      <c r="F15" s="27" t="str">
        <f>'VPS1'!G13</f>
        <v>EŽŪFKP</v>
      </c>
      <c r="G15" s="30">
        <f t="shared" si="1"/>
        <v>3</v>
      </c>
      <c r="H15" s="155"/>
      <c r="I15" s="155"/>
      <c r="J15" s="155"/>
      <c r="K15" s="155"/>
      <c r="L15" s="155"/>
      <c r="M15" s="155"/>
      <c r="N15" s="155"/>
      <c r="O15" s="155">
        <v>3</v>
      </c>
      <c r="P15" s="155"/>
    </row>
    <row r="16" spans="1:16" x14ac:dyDescent="0.25">
      <c r="A16" s="27" t="str">
        <f>'VPS1'!A14</f>
        <v>KELM-LEADER-19.2-SAVA-5.2</v>
      </c>
      <c r="B16" s="27" t="str">
        <f>'VPS1'!B14</f>
        <v>KELM</v>
      </c>
      <c r="C16" s="28">
        <f>'VPS1'!C14</f>
        <v>2</v>
      </c>
      <c r="D16" s="27" t="str">
        <f>'VPS1'!D14</f>
        <v>Parama jaunimo verslumo iniciatyvų kūrimuisi</v>
      </c>
      <c r="E16" s="27" t="str">
        <f>'VPS1'!E14</f>
        <v>LEADER-19.2-SAVA-5.2</v>
      </c>
      <c r="F16" s="27" t="str">
        <f>'VPS1'!G14</f>
        <v>EŽŪFKP</v>
      </c>
      <c r="G16" s="30">
        <f t="shared" si="1"/>
        <v>2</v>
      </c>
      <c r="H16" s="155"/>
      <c r="I16" s="155"/>
      <c r="J16" s="155"/>
      <c r="K16" s="155"/>
      <c r="L16" s="155"/>
      <c r="M16" s="155"/>
      <c r="N16" s="155">
        <v>2</v>
      </c>
      <c r="O16" s="218"/>
      <c r="P16" s="155"/>
    </row>
    <row r="17" spans="1:16" x14ac:dyDescent="0.25">
      <c r="A17" s="27" t="str">
        <f>'VPS1'!A15</f>
        <v>KELM-LEADER-19.2-SAVA-6</v>
      </c>
      <c r="B17" s="27" t="str">
        <f>'VPS1'!B15</f>
        <v>KELM</v>
      </c>
      <c r="C17" s="28">
        <f>'VPS1'!C15</f>
        <v>1</v>
      </c>
      <c r="D17" s="27" t="str">
        <f>'VPS1'!D15</f>
        <v>Privataus verslo sektoriaus ekonominio gyvybingumo skatinimas</v>
      </c>
      <c r="E17" s="27" t="str">
        <f>'VPS1'!E15</f>
        <v>LEADER-19.2-SAVA-6</v>
      </c>
      <c r="F17" s="27">
        <f>'VPS1'!G15</f>
        <v>0</v>
      </c>
      <c r="G17" s="30">
        <f t="shared" si="1"/>
        <v>0</v>
      </c>
      <c r="H17" s="218"/>
      <c r="I17" s="155"/>
      <c r="J17" s="155"/>
      <c r="K17" s="155"/>
      <c r="L17" s="155"/>
      <c r="M17" s="155"/>
      <c r="N17" s="155"/>
      <c r="O17" s="155"/>
      <c r="P17" s="155"/>
    </row>
    <row r="18" spans="1:16" x14ac:dyDescent="0.25">
      <c r="A18" s="27" t="str">
        <f>'VPS1'!A16</f>
        <v>KELM-LEADER-19.2-SAVA-6.1</v>
      </c>
      <c r="B18" s="27" t="str">
        <f>'VPS1'!B16</f>
        <v>KELM</v>
      </c>
      <c r="C18" s="28">
        <f>'VPS1'!C16</f>
        <v>2</v>
      </c>
      <c r="D18" s="27" t="str">
        <f>'VPS1'!D16</f>
        <v>Parama alternatyvių žemės ūkio veiklų vykdymui</v>
      </c>
      <c r="E18" s="27" t="str">
        <f>'VPS1'!E16</f>
        <v>LEADER-19.2-SAVA-6.1</v>
      </c>
      <c r="F18" s="27" t="str">
        <f>'VPS1'!G16</f>
        <v>EŽŪFKP</v>
      </c>
      <c r="G18" s="30">
        <f t="shared" si="1"/>
        <v>25</v>
      </c>
      <c r="H18" s="155"/>
      <c r="I18" s="155"/>
      <c r="J18" s="155"/>
      <c r="K18" s="155"/>
      <c r="L18" s="155"/>
      <c r="M18" s="155"/>
      <c r="N18" s="155">
        <v>25</v>
      </c>
      <c r="O18" s="218"/>
      <c r="P18" s="155"/>
    </row>
    <row r="19" spans="1:16" x14ac:dyDescent="0.25">
      <c r="A19" s="27" t="str">
        <f>'VPS1'!A17</f>
        <v>KELM-LEADER-19.2-SAVA-6.2</v>
      </c>
      <c r="B19" s="27" t="str">
        <f>'VPS1'!B17</f>
        <v>KELM</v>
      </c>
      <c r="C19" s="28">
        <f>'VPS1'!C17</f>
        <v>2</v>
      </c>
      <c r="D19" s="27" t="str">
        <f>'VPS1'!D17</f>
        <v>Parama žemės ūkio produktų perdirbimui</v>
      </c>
      <c r="E19" s="27" t="str">
        <f>'VPS1'!E17</f>
        <v>LEADER-19.2-SAVA-6.2</v>
      </c>
      <c r="F19" s="27" t="str">
        <f>'VPS1'!G17</f>
        <v>EŽŪFKP</v>
      </c>
      <c r="G19" s="30">
        <f t="shared" si="1"/>
        <v>0</v>
      </c>
      <c r="H19" s="155"/>
      <c r="I19" s="218"/>
      <c r="J19" s="155"/>
      <c r="K19" s="155"/>
      <c r="L19" s="155"/>
      <c r="M19" s="155"/>
      <c r="N19" s="155"/>
      <c r="O19" s="155"/>
      <c r="P19" s="155"/>
    </row>
    <row r="20" spans="1:16" x14ac:dyDescent="0.25">
      <c r="A20" s="27" t="str">
        <f>'VPS1'!A18</f>
        <v>KELM-LEADER-19.2-SAVA-7</v>
      </c>
      <c r="B20" s="27" t="str">
        <f>'VPS1'!B18</f>
        <v>KELM</v>
      </c>
      <c r="C20" s="28">
        <f>'VPS1'!C18</f>
        <v>1</v>
      </c>
      <c r="D20" s="27" t="str">
        <f>'VPS1'!D18</f>
        <v>Bendruomenių ir kitų pelno nesiekiančių organziacijų verslo iniciatyvų kūrimosi skatinimas</v>
      </c>
      <c r="E20" s="27" t="str">
        <f>'VPS1'!E18</f>
        <v>LEADER-19.2-SAVA-7</v>
      </c>
      <c r="F20" s="27">
        <f>'VPS1'!G18</f>
        <v>0</v>
      </c>
      <c r="G20" s="30">
        <f t="shared" si="1"/>
        <v>0</v>
      </c>
      <c r="H20" s="155"/>
      <c r="I20" s="155"/>
      <c r="J20" s="155"/>
      <c r="K20" s="155"/>
      <c r="L20" s="155"/>
      <c r="M20" s="155"/>
      <c r="N20" s="155"/>
      <c r="O20" s="155"/>
      <c r="P20" s="218"/>
    </row>
    <row r="21" spans="1:16" x14ac:dyDescent="0.25">
      <c r="A21" s="27" t="str">
        <f>'VPS1'!A19</f>
        <v>KELM-LEADER-19.2-SAVA-7.1</v>
      </c>
      <c r="B21" s="27" t="str">
        <f>'VPS1'!B19</f>
        <v>KELM</v>
      </c>
      <c r="C21" s="28">
        <f>'VPS1'!C19</f>
        <v>2</v>
      </c>
      <c r="D21" s="27" t="str">
        <f>'VPS1'!D19</f>
        <v>Parama buitinių ir kitų paslaugų plėtrai kaimo vietovėse</v>
      </c>
      <c r="E21" s="27" t="str">
        <f>'VPS1'!E19</f>
        <v>LEADER-19.2-SAVA-7.1</v>
      </c>
      <c r="F21" s="27" t="str">
        <f>'VPS1'!G19</f>
        <v>EŽŪFKP</v>
      </c>
      <c r="G21" s="30">
        <f t="shared" si="1"/>
        <v>13</v>
      </c>
      <c r="H21" s="155"/>
      <c r="I21" s="155"/>
      <c r="J21" s="155"/>
      <c r="K21" s="155"/>
      <c r="L21" s="155"/>
      <c r="M21" s="155"/>
      <c r="N21" s="218"/>
      <c r="O21" s="155">
        <v>13</v>
      </c>
      <c r="P21" s="155"/>
    </row>
    <row r="22" spans="1:16" x14ac:dyDescent="0.25">
      <c r="A22" s="27" t="str">
        <f>'VPS1'!A20</f>
        <v>KELM-LEADER-19.2-SAVA-7.2</v>
      </c>
      <c r="B22" s="27" t="str">
        <f>'VPS1'!B20</f>
        <v>KELM</v>
      </c>
      <c r="C22" s="28">
        <f>'VPS1'!C20</f>
        <v>2</v>
      </c>
      <c r="D22" s="27" t="str">
        <f>'VPS1'!D20</f>
        <v>Parama maisto tiekimo grandinės organizavimui ir žemės ūkio perdirbimui</v>
      </c>
      <c r="E22" s="27" t="str">
        <f>'VPS1'!E20</f>
        <v>LEADER-19.2-SAVA-7.2</v>
      </c>
      <c r="F22" s="27" t="str">
        <f>'VPS1'!G20</f>
        <v>EŽŪFKP</v>
      </c>
      <c r="G22" s="30">
        <f t="shared" si="1"/>
        <v>2</v>
      </c>
      <c r="H22" s="154"/>
      <c r="I22" s="154"/>
      <c r="J22" s="154"/>
      <c r="K22" s="154">
        <v>2</v>
      </c>
      <c r="L22" s="154"/>
      <c r="M22" s="154"/>
      <c r="N22" s="154"/>
      <c r="O22" s="154"/>
      <c r="P22" s="154"/>
    </row>
    <row r="23" spans="1:16" x14ac:dyDescent="0.25">
      <c r="A23" s="27" t="str">
        <f>'VPS1'!A21</f>
        <v>KELM-LEADER-19.2-SAVA-8</v>
      </c>
      <c r="B23" s="27" t="str">
        <f>'VPS1'!B21</f>
        <v>KELM</v>
      </c>
      <c r="C23" s="28">
        <f>'VPS1'!C21</f>
        <v>1</v>
      </c>
      <c r="D23" s="27" t="str">
        <f>'VPS1'!D21</f>
        <v>Kaimo tradicijų puoselėjimas, mokomųjų, švietėjiškų veiklų rėmimas</v>
      </c>
      <c r="E23" s="27" t="str">
        <f>'VPS1'!E21</f>
        <v>LEADER-19.2-SAVA-8</v>
      </c>
      <c r="F23" s="27">
        <f>'VPS1'!G21</f>
        <v>0</v>
      </c>
      <c r="G23" s="30">
        <f t="shared" si="1"/>
        <v>0</v>
      </c>
      <c r="H23" s="154"/>
      <c r="I23" s="154"/>
      <c r="J23" s="154"/>
      <c r="K23" s="154"/>
      <c r="L23" s="154"/>
      <c r="M23" s="154"/>
      <c r="N23" s="154"/>
      <c r="O23" s="154"/>
      <c r="P23" s="154"/>
    </row>
    <row r="24" spans="1:16" x14ac:dyDescent="0.25">
      <c r="A24" s="27" t="str">
        <f>'VPS1'!A22</f>
        <v>KELM-LEADER-19.2-SAVA-8.1</v>
      </c>
      <c r="B24" s="27" t="str">
        <f>'VPS1'!B22</f>
        <v>KELM</v>
      </c>
      <c r="C24" s="28">
        <f>'VPS1'!C22</f>
        <v>2</v>
      </c>
      <c r="D24" s="27" t="str">
        <f>'VPS1'!D22</f>
        <v>Kultūros savitumo ir tradicijų išsaugojimas, sveikos gyvensos ir aktyvaus poilsio</v>
      </c>
      <c r="E24" s="27" t="str">
        <f>'VPS1'!E22</f>
        <v>LEADER-19.2-SAVA-8.1</v>
      </c>
      <c r="F24" s="27" t="str">
        <f>'VPS1'!G22</f>
        <v>EŽŪFKP</v>
      </c>
      <c r="G24" s="30">
        <f t="shared" si="1"/>
        <v>5</v>
      </c>
      <c r="H24" s="154"/>
      <c r="I24" s="154"/>
      <c r="J24" s="154"/>
      <c r="K24" s="154"/>
      <c r="L24" s="154"/>
      <c r="M24" s="154"/>
      <c r="N24" s="154"/>
      <c r="O24" s="154">
        <v>5</v>
      </c>
      <c r="P24" s="154"/>
    </row>
    <row r="25" spans="1:16" x14ac:dyDescent="0.25">
      <c r="A25" s="27" t="str">
        <f>'VPS1'!A23</f>
        <v>KELM-LEADER-19.2-SAVA-8.2</v>
      </c>
      <c r="B25" s="27" t="str">
        <f>'VPS1'!B23</f>
        <v>KELM</v>
      </c>
      <c r="C25" s="28">
        <f>'VPS1'!C23</f>
        <v>2</v>
      </c>
      <c r="D25" s="27" t="str">
        <f>'VPS1'!D23</f>
        <v>Laisvalaikio ir turizmo veiklų skatinimas saugomose teritorijose</v>
      </c>
      <c r="E25" s="27" t="str">
        <f>'VPS1'!E23</f>
        <v>LEADER-19.2-SAVA-8.2</v>
      </c>
      <c r="F25" s="27" t="str">
        <f>'VPS1'!G23</f>
        <v>EŽŪFKP</v>
      </c>
      <c r="G25" s="30">
        <f t="shared" si="1"/>
        <v>2</v>
      </c>
      <c r="H25" s="154"/>
      <c r="I25" s="154"/>
      <c r="J25" s="154"/>
      <c r="K25" s="154"/>
      <c r="L25" s="154">
        <v>2</v>
      </c>
      <c r="M25" s="154"/>
      <c r="N25" s="154"/>
      <c r="O25" s="154"/>
      <c r="P25" s="154"/>
    </row>
    <row r="26" spans="1:16" x14ac:dyDescent="0.25">
      <c r="A26" s="27" t="str">
        <f>'VPS1'!A24</f>
        <v>KELM-LEADER-19.2-SAVA-9</v>
      </c>
      <c r="B26" s="27" t="str">
        <f>'VPS1'!B24</f>
        <v>KELM</v>
      </c>
      <c r="C26" s="28">
        <f>'VPS1'!C24</f>
        <v>3</v>
      </c>
      <c r="D26" s="27" t="str">
        <f>'VPS1'!D24</f>
        <v>Pagrindinės paslaugos ir kaimų atnaujinimas kaimo vietovėse</v>
      </c>
      <c r="E26" s="27" t="str">
        <f>'VPS1'!E24</f>
        <v>LEADER-19.2-SAVA-9</v>
      </c>
      <c r="F26" s="27" t="str">
        <f>'VPS1'!G24</f>
        <v>EŽŪFKP</v>
      </c>
      <c r="G26" s="30">
        <f t="shared" si="1"/>
        <v>6</v>
      </c>
      <c r="H26" s="154"/>
      <c r="I26" s="154"/>
      <c r="J26" s="154"/>
      <c r="K26" s="154"/>
      <c r="L26" s="154"/>
      <c r="M26" s="154"/>
      <c r="N26" s="154"/>
      <c r="O26" s="154">
        <v>6</v>
      </c>
      <c r="P26" s="154"/>
    </row>
    <row r="27" spans="1:16" x14ac:dyDescent="0.25">
      <c r="A27" s="27" t="str">
        <f>'VPS1'!A25</f>
        <v>-</v>
      </c>
      <c r="B27" s="27">
        <f>'VPS1'!B25</f>
        <v>0</v>
      </c>
      <c r="C27" s="28">
        <f>'VPS1'!C25</f>
        <v>0</v>
      </c>
      <c r="D27" s="27">
        <f>'VPS1'!D25</f>
        <v>0</v>
      </c>
      <c r="E27" s="27">
        <f>'VPS1'!E25</f>
        <v>0</v>
      </c>
      <c r="F27" s="27">
        <f>'VPS1'!G25</f>
        <v>0</v>
      </c>
      <c r="G27" s="30">
        <f t="shared" si="1"/>
        <v>0</v>
      </c>
      <c r="H27" s="154"/>
      <c r="I27" s="154"/>
      <c r="J27" s="154"/>
      <c r="K27" s="154"/>
      <c r="L27" s="154"/>
      <c r="M27" s="154"/>
      <c r="N27" s="154"/>
      <c r="O27" s="154"/>
      <c r="P27" s="154"/>
    </row>
    <row r="28" spans="1:16" x14ac:dyDescent="0.25">
      <c r="A28" s="27" t="str">
        <f>'VPS1'!A26</f>
        <v>-</v>
      </c>
      <c r="B28" s="27">
        <f>'VPS1'!B26</f>
        <v>0</v>
      </c>
      <c r="C28" s="28">
        <f>'VPS1'!C26</f>
        <v>0</v>
      </c>
      <c r="D28" s="27">
        <f>'VPS1'!D26</f>
        <v>0</v>
      </c>
      <c r="E28" s="27">
        <f>'VPS1'!E26</f>
        <v>0</v>
      </c>
      <c r="F28" s="27">
        <f>'VPS1'!G26</f>
        <v>0</v>
      </c>
      <c r="G28" s="30">
        <f t="shared" si="1"/>
        <v>0</v>
      </c>
      <c r="H28" s="154"/>
      <c r="I28" s="154"/>
      <c r="J28" s="154"/>
      <c r="K28" s="154"/>
      <c r="L28" s="154"/>
      <c r="M28" s="154"/>
      <c r="N28" s="154"/>
      <c r="O28" s="154"/>
      <c r="P28" s="154"/>
    </row>
    <row r="29" spans="1:16" x14ac:dyDescent="0.25">
      <c r="A29" s="27" t="str">
        <f>'VPS1'!A27</f>
        <v>-</v>
      </c>
      <c r="B29" s="27">
        <f>'VPS1'!B27</f>
        <v>0</v>
      </c>
      <c r="C29" s="28">
        <f>'VPS1'!C27</f>
        <v>0</v>
      </c>
      <c r="D29" s="27">
        <f>'VPS1'!D27</f>
        <v>0</v>
      </c>
      <c r="E29" s="27">
        <f>'VPS1'!E27</f>
        <v>0</v>
      </c>
      <c r="F29" s="27">
        <f>'VPS1'!G27</f>
        <v>0</v>
      </c>
      <c r="G29" s="30">
        <f t="shared" si="1"/>
        <v>0</v>
      </c>
      <c r="H29" s="154"/>
      <c r="I29" s="154"/>
      <c r="J29" s="154"/>
      <c r="K29" s="154"/>
      <c r="L29" s="154"/>
      <c r="M29" s="154"/>
      <c r="N29" s="154"/>
      <c r="O29" s="154"/>
      <c r="P29" s="154"/>
    </row>
    <row r="30" spans="1:16" x14ac:dyDescent="0.25">
      <c r="A30" s="27" t="str">
        <f>'VPS1'!A28</f>
        <v>-</v>
      </c>
      <c r="B30" s="27">
        <f>'VPS1'!B28</f>
        <v>0</v>
      </c>
      <c r="C30" s="28">
        <f>'VPS1'!C28</f>
        <v>0</v>
      </c>
      <c r="D30" s="27">
        <f>'VPS1'!D28</f>
        <v>0</v>
      </c>
      <c r="E30" s="27">
        <f>'VPS1'!E28</f>
        <v>0</v>
      </c>
      <c r="F30" s="27">
        <f>'VPS1'!G28</f>
        <v>0</v>
      </c>
      <c r="G30" s="30">
        <f t="shared" si="1"/>
        <v>0</v>
      </c>
      <c r="H30" s="154"/>
      <c r="I30" s="154"/>
      <c r="J30" s="154"/>
      <c r="K30" s="154"/>
      <c r="L30" s="154"/>
      <c r="M30" s="154"/>
      <c r="N30" s="154"/>
      <c r="O30" s="154"/>
      <c r="P30" s="154"/>
    </row>
    <row r="31" spans="1:16" x14ac:dyDescent="0.25">
      <c r="A31" s="27" t="str">
        <f>'VPS1'!A29</f>
        <v>-</v>
      </c>
      <c r="B31" s="27">
        <f>'VPS1'!B29</f>
        <v>0</v>
      </c>
      <c r="C31" s="28">
        <f>'VPS1'!C29</f>
        <v>0</v>
      </c>
      <c r="D31" s="27">
        <f>'VPS1'!D29</f>
        <v>0</v>
      </c>
      <c r="E31" s="27">
        <f>'VPS1'!E29</f>
        <v>0</v>
      </c>
      <c r="F31" s="27">
        <f>'VPS1'!G29</f>
        <v>0</v>
      </c>
      <c r="G31" s="30">
        <f t="shared" si="1"/>
        <v>0</v>
      </c>
      <c r="H31" s="154"/>
      <c r="I31" s="154"/>
      <c r="J31" s="154"/>
      <c r="K31" s="154"/>
      <c r="L31" s="154"/>
      <c r="M31" s="154"/>
      <c r="N31" s="154"/>
      <c r="O31" s="154"/>
      <c r="P31" s="154"/>
    </row>
    <row r="32" spans="1:16" x14ac:dyDescent="0.25">
      <c r="A32" s="27" t="str">
        <f>'VPS1'!A30</f>
        <v>-</v>
      </c>
      <c r="B32" s="27">
        <f>'VPS1'!B30</f>
        <v>0</v>
      </c>
      <c r="C32" s="28">
        <f>'VPS1'!C30</f>
        <v>0</v>
      </c>
      <c r="D32" s="27">
        <f>'VPS1'!D30</f>
        <v>0</v>
      </c>
      <c r="E32" s="27">
        <f>'VPS1'!E30</f>
        <v>0</v>
      </c>
      <c r="F32" s="27">
        <f>'VPS1'!G30</f>
        <v>0</v>
      </c>
      <c r="G32" s="30">
        <f t="shared" si="1"/>
        <v>0</v>
      </c>
      <c r="H32" s="154"/>
      <c r="I32" s="154"/>
      <c r="J32" s="154"/>
      <c r="K32" s="154"/>
      <c r="L32" s="154"/>
      <c r="M32" s="154"/>
      <c r="N32" s="154"/>
      <c r="O32" s="154"/>
      <c r="P32" s="154"/>
    </row>
    <row r="33" spans="1:16" x14ac:dyDescent="0.25">
      <c r="A33" s="27" t="str">
        <f>'VPS1'!A31</f>
        <v>-</v>
      </c>
      <c r="B33" s="27">
        <f>'VPS1'!B31</f>
        <v>0</v>
      </c>
      <c r="C33" s="28">
        <f>'VPS1'!C31</f>
        <v>0</v>
      </c>
      <c r="D33" s="27">
        <f>'VPS1'!D31</f>
        <v>0</v>
      </c>
      <c r="E33" s="27">
        <f>'VPS1'!E31</f>
        <v>0</v>
      </c>
      <c r="F33" s="27">
        <f>'VPS1'!G31</f>
        <v>0</v>
      </c>
      <c r="G33" s="30">
        <f t="shared" si="1"/>
        <v>0</v>
      </c>
      <c r="H33" s="154"/>
      <c r="I33" s="154"/>
      <c r="J33" s="154"/>
      <c r="K33" s="154"/>
      <c r="L33" s="154"/>
      <c r="M33" s="154"/>
      <c r="N33" s="154"/>
      <c r="O33" s="154"/>
      <c r="P33" s="154"/>
    </row>
    <row r="34" spans="1:16" x14ac:dyDescent="0.25">
      <c r="A34" s="27" t="str">
        <f>'VPS1'!A32</f>
        <v>-</v>
      </c>
      <c r="B34" s="27">
        <f>'VPS1'!B32</f>
        <v>0</v>
      </c>
      <c r="C34" s="28">
        <f>'VPS1'!C32</f>
        <v>0</v>
      </c>
      <c r="D34" s="27">
        <f>'VPS1'!D32</f>
        <v>0</v>
      </c>
      <c r="E34" s="27">
        <f>'VPS1'!E32</f>
        <v>0</v>
      </c>
      <c r="F34" s="27">
        <f>'VPS1'!G32</f>
        <v>0</v>
      </c>
      <c r="G34" s="30">
        <f t="shared" si="1"/>
        <v>0</v>
      </c>
      <c r="H34" s="154"/>
      <c r="I34" s="154"/>
      <c r="J34" s="154"/>
      <c r="K34" s="154"/>
      <c r="L34" s="154"/>
      <c r="M34" s="154"/>
      <c r="N34" s="154"/>
      <c r="O34" s="154"/>
      <c r="P34" s="154"/>
    </row>
    <row r="35" spans="1:16" x14ac:dyDescent="0.25">
      <c r="A35" s="27" t="str">
        <f>'VPS1'!A33</f>
        <v>-</v>
      </c>
      <c r="B35" s="27">
        <f>'VPS1'!B33</f>
        <v>0</v>
      </c>
      <c r="C35" s="28">
        <f>'VPS1'!C33</f>
        <v>0</v>
      </c>
      <c r="D35" s="27">
        <f>'VPS1'!D33</f>
        <v>0</v>
      </c>
      <c r="E35" s="27">
        <f>'VPS1'!E33</f>
        <v>0</v>
      </c>
      <c r="F35" s="27">
        <f>'VPS1'!G33</f>
        <v>0</v>
      </c>
      <c r="G35" s="30">
        <f t="shared" si="1"/>
        <v>0</v>
      </c>
      <c r="H35" s="154"/>
      <c r="I35" s="154"/>
      <c r="J35" s="154"/>
      <c r="K35" s="154"/>
      <c r="L35" s="154"/>
      <c r="M35" s="154"/>
      <c r="N35" s="154"/>
      <c r="O35" s="154"/>
      <c r="P35" s="154"/>
    </row>
  </sheetData>
  <mergeCells count="4">
    <mergeCell ref="H6:P6"/>
    <mergeCell ref="H7:P7"/>
    <mergeCell ref="H9:P9"/>
    <mergeCell ref="B1:P1"/>
  </mergeCells>
  <dataValidations count="1">
    <dataValidation type="whole" allowBlank="1" showInputMessage="1" showErrorMessage="1" error="Turi būti sveikas skaičius nuo 0 iki 50. Be tarpų. " prompt="Turi būti sveikas skaičius nuo 0 iki 50. Be tarpų. " sqref="H11:P35" xr:uid="{00000000-0002-0000-0100-000000000000}">
      <formula1>0</formula1>
      <formula2>50</formula2>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O35"/>
  <sheetViews>
    <sheetView zoomScaleNormal="100" zoomScaleSheetLayoutView="100" workbookViewId="0">
      <selection activeCell="A12" sqref="A12"/>
    </sheetView>
  </sheetViews>
  <sheetFormatPr defaultColWidth="8.7109375" defaultRowHeight="12" x14ac:dyDescent="0.25"/>
  <cols>
    <col min="1" max="1" width="16.5703125" style="2" customWidth="1"/>
    <col min="2" max="2" width="8.5703125" style="4" customWidth="1"/>
    <col min="3" max="3" width="8.5703125" style="18" customWidth="1"/>
    <col min="4" max="4" width="30.5703125" style="4" customWidth="1"/>
    <col min="5" max="5" width="18.5703125" style="4" customWidth="1"/>
    <col min="6" max="6" width="10.5703125" style="4" customWidth="1"/>
    <col min="7" max="7" width="10.5703125" style="18" customWidth="1"/>
    <col min="8" max="16384" width="8.7109375" style="4"/>
  </cols>
  <sheetData>
    <row r="1" spans="1:15" s="1" customFormat="1" ht="42.75" customHeight="1" x14ac:dyDescent="0.25">
      <c r="A1" s="145" t="s">
        <v>256</v>
      </c>
      <c r="B1" s="235" t="s">
        <v>297</v>
      </c>
      <c r="C1" s="235"/>
      <c r="D1" s="235"/>
      <c r="E1" s="235"/>
      <c r="F1" s="235"/>
      <c r="G1" s="235"/>
      <c r="H1" s="235"/>
      <c r="I1" s="235"/>
      <c r="J1" s="235"/>
      <c r="K1" s="235"/>
      <c r="L1" s="235"/>
      <c r="M1" s="235"/>
      <c r="N1" s="235"/>
      <c r="O1" s="235"/>
    </row>
    <row r="2" spans="1:15" s="3" customFormat="1" x14ac:dyDescent="0.25">
      <c r="A2" s="8"/>
      <c r="B2" s="9"/>
      <c r="C2" s="20"/>
      <c r="D2" s="9"/>
      <c r="E2" s="9"/>
      <c r="F2" s="9"/>
      <c r="G2" s="20"/>
    </row>
    <row r="3" spans="1:15" s="3" customFormat="1" x14ac:dyDescent="0.25">
      <c r="A3" s="8" t="s">
        <v>5</v>
      </c>
      <c r="B3" s="10" t="s">
        <v>216</v>
      </c>
      <c r="C3" s="21"/>
      <c r="D3" s="9"/>
      <c r="E3" s="9"/>
      <c r="F3" s="9"/>
      <c r="G3" s="20"/>
    </row>
    <row r="4" spans="1:15" s="10" customFormat="1" x14ac:dyDescent="0.25">
      <c r="A4" s="8" t="s">
        <v>6</v>
      </c>
      <c r="B4" s="10" t="s">
        <v>68</v>
      </c>
      <c r="C4" s="21"/>
      <c r="G4" s="21"/>
    </row>
    <row r="5" spans="1:15" s="10" customFormat="1" x14ac:dyDescent="0.25">
      <c r="A5" s="8"/>
      <c r="C5" s="21"/>
      <c r="G5" s="21"/>
    </row>
    <row r="6" spans="1:15" s="10" customFormat="1" x14ac:dyDescent="0.25">
      <c r="A6" s="8"/>
      <c r="C6" s="21"/>
      <c r="G6" s="21"/>
      <c r="H6" s="228" t="s">
        <v>78</v>
      </c>
      <c r="I6" s="228"/>
      <c r="J6" s="228"/>
      <c r="K6" s="228"/>
      <c r="L6" s="228"/>
      <c r="M6" s="228"/>
      <c r="N6" s="228"/>
      <c r="O6" s="228"/>
    </row>
    <row r="7" spans="1:15" s="10" customFormat="1" ht="15.75" x14ac:dyDescent="0.25">
      <c r="A7" s="8"/>
      <c r="C7" s="21"/>
      <c r="G7" s="21"/>
      <c r="H7" s="236" t="s">
        <v>82</v>
      </c>
      <c r="I7" s="236"/>
      <c r="J7" s="236"/>
      <c r="K7" s="236"/>
      <c r="L7" s="236"/>
      <c r="M7" s="236"/>
      <c r="N7" s="236"/>
      <c r="O7" s="236"/>
    </row>
    <row r="8" spans="1:15" s="12" customFormat="1" ht="48" x14ac:dyDescent="0.25">
      <c r="A8" s="11" t="s">
        <v>96</v>
      </c>
      <c r="B8" s="11" t="s">
        <v>7</v>
      </c>
      <c r="C8" s="11" t="s">
        <v>8</v>
      </c>
      <c r="D8" s="11" t="s">
        <v>9</v>
      </c>
      <c r="E8" s="11" t="s">
        <v>10</v>
      </c>
      <c r="F8" s="11" t="s">
        <v>39</v>
      </c>
      <c r="G8" s="11" t="s">
        <v>60</v>
      </c>
      <c r="H8" s="11" t="s">
        <v>84</v>
      </c>
      <c r="I8" s="11" t="s">
        <v>85</v>
      </c>
      <c r="J8" s="11" t="s">
        <v>86</v>
      </c>
      <c r="K8" s="11" t="s">
        <v>87</v>
      </c>
      <c r="L8" s="11" t="s">
        <v>88</v>
      </c>
      <c r="M8" s="11" t="s">
        <v>89</v>
      </c>
      <c r="N8" s="11" t="s">
        <v>90</v>
      </c>
      <c r="O8" s="11" t="s">
        <v>91</v>
      </c>
    </row>
    <row r="9" spans="1:15" s="17" customFormat="1" ht="48" x14ac:dyDescent="0.25">
      <c r="A9" s="14" t="s">
        <v>158</v>
      </c>
      <c r="B9" s="14" t="s">
        <v>158</v>
      </c>
      <c r="C9" s="14" t="s">
        <v>158</v>
      </c>
      <c r="D9" s="14" t="s">
        <v>158</v>
      </c>
      <c r="E9" s="14" t="s">
        <v>158</v>
      </c>
      <c r="F9" s="14" t="s">
        <v>158</v>
      </c>
      <c r="G9" s="15" t="s">
        <v>34</v>
      </c>
      <c r="H9" s="232" t="s">
        <v>94</v>
      </c>
      <c r="I9" s="233"/>
      <c r="J9" s="233"/>
      <c r="K9" s="233"/>
      <c r="L9" s="233"/>
      <c r="M9" s="233"/>
      <c r="N9" s="233"/>
      <c r="O9" s="234"/>
    </row>
    <row r="10" spans="1:15" s="17" customFormat="1" x14ac:dyDescent="0.25">
      <c r="A10" s="24"/>
      <c r="B10" s="24" t="s">
        <v>61</v>
      </c>
      <c r="C10" s="24"/>
      <c r="D10" s="24"/>
      <c r="E10" s="24"/>
      <c r="F10" s="24"/>
      <c r="G10" s="29">
        <f>SUM(G11:G35)</f>
        <v>0</v>
      </c>
      <c r="H10" s="29">
        <f t="shared" ref="H10:O10" si="0">SUM(H11:H35)</f>
        <v>0</v>
      </c>
      <c r="I10" s="29">
        <f t="shared" si="0"/>
        <v>0</v>
      </c>
      <c r="J10" s="29">
        <f t="shared" si="0"/>
        <v>0</v>
      </c>
      <c r="K10" s="29">
        <f t="shared" si="0"/>
        <v>0</v>
      </c>
      <c r="L10" s="29">
        <f t="shared" si="0"/>
        <v>0</v>
      </c>
      <c r="M10" s="29">
        <f t="shared" si="0"/>
        <v>0</v>
      </c>
      <c r="N10" s="29">
        <f t="shared" si="0"/>
        <v>0</v>
      </c>
      <c r="O10" s="29">
        <f t="shared" si="0"/>
        <v>0</v>
      </c>
    </row>
    <row r="11" spans="1:15" x14ac:dyDescent="0.25">
      <c r="A11" s="27" t="str">
        <f>'VPS1'!A9</f>
        <v>KELM-LEADER-19.2-SAVA-1</v>
      </c>
      <c r="B11" s="27" t="str">
        <f>'VPS1'!B9</f>
        <v>KELM</v>
      </c>
      <c r="C11" s="28">
        <f>'VPS1'!C9</f>
        <v>3</v>
      </c>
      <c r="D11" s="27" t="str">
        <f>'VPS1'!D9</f>
        <v>NVO socialinio verslo kūrimas ir plėtra</v>
      </c>
      <c r="E11" s="27" t="str">
        <f>'VPS1'!E9</f>
        <v>LEADER-19.2-SAVA-1</v>
      </c>
      <c r="F11" s="27" t="str">
        <f>'VPS1'!G9</f>
        <v>EŽŪFKP</v>
      </c>
      <c r="G11" s="30">
        <f t="shared" ref="G11:G35" si="1">SUM(H11:O11)</f>
        <v>0</v>
      </c>
      <c r="H11" s="13"/>
      <c r="I11" s="13"/>
      <c r="J11" s="13"/>
      <c r="K11" s="13"/>
      <c r="L11" s="13"/>
      <c r="M11" s="13"/>
      <c r="N11" s="13"/>
      <c r="O11" s="13"/>
    </row>
    <row r="12" spans="1:15" x14ac:dyDescent="0.25">
      <c r="A12" s="27" t="str">
        <f>'VPS1'!A10</f>
        <v>KELM-LEADER-19.2-SAVA-2</v>
      </c>
      <c r="B12" s="27" t="str">
        <f>'VPS1'!B10</f>
        <v>KELM</v>
      </c>
      <c r="C12" s="28">
        <f>'VPS1'!C10</f>
        <v>3</v>
      </c>
      <c r="D12" s="27" t="str">
        <f>'VPS1'!D10</f>
        <v>Privataus sektoriaus socialinio verslo kūrimas</v>
      </c>
      <c r="E12" s="27" t="str">
        <f>'VPS1'!E10</f>
        <v>LEADER-19.2-SAVA-2</v>
      </c>
      <c r="F12" s="27" t="str">
        <f>'VPS1'!G10</f>
        <v>EŽŪFKP</v>
      </c>
      <c r="G12" s="30">
        <f t="shared" si="1"/>
        <v>0</v>
      </c>
      <c r="H12" s="13"/>
      <c r="I12" s="13"/>
      <c r="J12" s="13"/>
      <c r="K12" s="13"/>
      <c r="L12" s="13"/>
      <c r="M12" s="13"/>
      <c r="N12" s="13"/>
      <c r="O12" s="13"/>
    </row>
    <row r="13" spans="1:15" x14ac:dyDescent="0.25">
      <c r="A13" s="27" t="str">
        <f>'VPS1'!A11</f>
        <v>KELM-LEADER-19.2-SAVA-3</v>
      </c>
      <c r="B13" s="27" t="str">
        <f>'VPS1'!B11</f>
        <v>KELM</v>
      </c>
      <c r="C13" s="28">
        <f>'VPS1'!C11</f>
        <v>3</v>
      </c>
      <c r="D13" s="27" t="str">
        <f>'VPS1'!D11</f>
        <v>Vietos projektų pareiškėjų ir vykdytojų mokymas, įgūdžių įgijimas</v>
      </c>
      <c r="E13" s="27" t="str">
        <f>'VPS1'!E11</f>
        <v>LEADER-19.2-SAVA-3</v>
      </c>
      <c r="F13" s="27" t="str">
        <f>'VPS1'!G11</f>
        <v>EŽŪFKP</v>
      </c>
      <c r="G13" s="30">
        <f t="shared" si="1"/>
        <v>0</v>
      </c>
      <c r="H13" s="13"/>
      <c r="I13" s="13"/>
      <c r="J13" s="13"/>
      <c r="K13" s="13"/>
      <c r="L13" s="13"/>
      <c r="M13" s="13"/>
      <c r="N13" s="13"/>
      <c r="O13" s="13"/>
    </row>
    <row r="14" spans="1:15" x14ac:dyDescent="0.25">
      <c r="A14" s="27" t="str">
        <f>'VPS1'!A12</f>
        <v>KELM-LEADER-19.2-SAVA-5</v>
      </c>
      <c r="B14" s="27" t="str">
        <f>'VPS1'!B12</f>
        <v>KELM</v>
      </c>
      <c r="C14" s="28">
        <f>'VPS1'!C12</f>
        <v>1</v>
      </c>
      <c r="D14" s="27" t="str">
        <f>'VPS1'!D12</f>
        <v>Jaunimo užimtumo ir integravimosi į vietos bendruomenes veiklų rėmimas</v>
      </c>
      <c r="E14" s="27" t="str">
        <f>'VPS1'!E12</f>
        <v>LEADER-19.2-SAVA-5</v>
      </c>
      <c r="F14" s="27">
        <f>'VPS1'!G12</f>
        <v>0</v>
      </c>
      <c r="G14" s="30">
        <f t="shared" si="1"/>
        <v>0</v>
      </c>
      <c r="H14" s="13"/>
      <c r="I14" s="13"/>
      <c r="J14" s="13"/>
      <c r="K14" s="13"/>
      <c r="L14" s="13"/>
      <c r="M14" s="13"/>
      <c r="N14" s="13"/>
      <c r="O14" s="13"/>
    </row>
    <row r="15" spans="1:15" x14ac:dyDescent="0.25">
      <c r="A15" s="27" t="str">
        <f>'VPS1'!A13</f>
        <v>KELM-LEADER-19.2-SAVA-5.1</v>
      </c>
      <c r="B15" s="27" t="str">
        <f>'VPS1'!B13</f>
        <v>KELM</v>
      </c>
      <c r="C15" s="28">
        <f>'VPS1'!C13</f>
        <v>2</v>
      </c>
      <c r="D15" s="27" t="str">
        <f>'VPS1'!D13</f>
        <v>Parama laisvalaikio, sporto, kultūros ir neformalaus švietimo iniciatyvų skatinimui</v>
      </c>
      <c r="E15" s="27" t="str">
        <f>'VPS1'!E13</f>
        <v>LEADER-19.2-SAVA-5.1</v>
      </c>
      <c r="F15" s="27" t="str">
        <f>'VPS1'!G13</f>
        <v>EŽŪFKP</v>
      </c>
      <c r="G15" s="30">
        <f t="shared" si="1"/>
        <v>0</v>
      </c>
      <c r="H15" s="13"/>
      <c r="I15" s="13"/>
      <c r="J15" s="13"/>
      <c r="K15" s="13"/>
      <c r="L15" s="13"/>
      <c r="M15" s="13"/>
      <c r="N15" s="13"/>
      <c r="O15" s="13"/>
    </row>
    <row r="16" spans="1:15" x14ac:dyDescent="0.25">
      <c r="A16" s="27" t="str">
        <f>'VPS1'!A14</f>
        <v>KELM-LEADER-19.2-SAVA-5.2</v>
      </c>
      <c r="B16" s="27" t="str">
        <f>'VPS1'!B14</f>
        <v>KELM</v>
      </c>
      <c r="C16" s="28">
        <f>'VPS1'!C14</f>
        <v>2</v>
      </c>
      <c r="D16" s="27" t="str">
        <f>'VPS1'!D14</f>
        <v>Parama jaunimo verslumo iniciatyvų kūrimuisi</v>
      </c>
      <c r="E16" s="27" t="str">
        <f>'VPS1'!E14</f>
        <v>LEADER-19.2-SAVA-5.2</v>
      </c>
      <c r="F16" s="27" t="str">
        <f>'VPS1'!G14</f>
        <v>EŽŪFKP</v>
      </c>
      <c r="G16" s="30">
        <f t="shared" si="1"/>
        <v>0</v>
      </c>
      <c r="H16" s="13"/>
      <c r="I16" s="13"/>
      <c r="J16" s="13"/>
      <c r="K16" s="13"/>
      <c r="L16" s="13"/>
      <c r="M16" s="13"/>
      <c r="N16" s="13"/>
      <c r="O16" s="13"/>
    </row>
    <row r="17" spans="1:15" x14ac:dyDescent="0.25">
      <c r="A17" s="27" t="str">
        <f>'VPS1'!A15</f>
        <v>KELM-LEADER-19.2-SAVA-6</v>
      </c>
      <c r="B17" s="27" t="str">
        <f>'VPS1'!B15</f>
        <v>KELM</v>
      </c>
      <c r="C17" s="28">
        <f>'VPS1'!C15</f>
        <v>1</v>
      </c>
      <c r="D17" s="27" t="str">
        <f>'VPS1'!D15</f>
        <v>Privataus verslo sektoriaus ekonominio gyvybingumo skatinimas</v>
      </c>
      <c r="E17" s="27" t="str">
        <f>'VPS1'!E15</f>
        <v>LEADER-19.2-SAVA-6</v>
      </c>
      <c r="F17" s="27">
        <f>'VPS1'!G15</f>
        <v>0</v>
      </c>
      <c r="G17" s="30">
        <f t="shared" si="1"/>
        <v>0</v>
      </c>
      <c r="H17" s="13"/>
      <c r="I17" s="13"/>
      <c r="J17" s="13"/>
      <c r="K17" s="13"/>
      <c r="L17" s="13"/>
      <c r="M17" s="13"/>
      <c r="N17" s="13"/>
      <c r="O17" s="13"/>
    </row>
    <row r="18" spans="1:15" x14ac:dyDescent="0.25">
      <c r="A18" s="27" t="str">
        <f>'VPS1'!A16</f>
        <v>KELM-LEADER-19.2-SAVA-6.1</v>
      </c>
      <c r="B18" s="27" t="str">
        <f>'VPS1'!B16</f>
        <v>KELM</v>
      </c>
      <c r="C18" s="28">
        <f>'VPS1'!C16</f>
        <v>2</v>
      </c>
      <c r="D18" s="27" t="str">
        <f>'VPS1'!D16</f>
        <v>Parama alternatyvių žemės ūkio veiklų vykdymui</v>
      </c>
      <c r="E18" s="27" t="str">
        <f>'VPS1'!E16</f>
        <v>LEADER-19.2-SAVA-6.1</v>
      </c>
      <c r="F18" s="27" t="str">
        <f>'VPS1'!G16</f>
        <v>EŽŪFKP</v>
      </c>
      <c r="G18" s="30">
        <f t="shared" si="1"/>
        <v>0</v>
      </c>
      <c r="H18" s="13"/>
      <c r="I18" s="13"/>
      <c r="J18" s="13"/>
      <c r="K18" s="13"/>
      <c r="L18" s="13"/>
      <c r="M18" s="13"/>
      <c r="N18" s="13"/>
      <c r="O18" s="13"/>
    </row>
    <row r="19" spans="1:15" x14ac:dyDescent="0.25">
      <c r="A19" s="27" t="str">
        <f>'VPS1'!A17</f>
        <v>KELM-LEADER-19.2-SAVA-6.2</v>
      </c>
      <c r="B19" s="27" t="str">
        <f>'VPS1'!B17</f>
        <v>KELM</v>
      </c>
      <c r="C19" s="28">
        <f>'VPS1'!C17</f>
        <v>2</v>
      </c>
      <c r="D19" s="27" t="str">
        <f>'VPS1'!D17</f>
        <v>Parama žemės ūkio produktų perdirbimui</v>
      </c>
      <c r="E19" s="27" t="str">
        <f>'VPS1'!E17</f>
        <v>LEADER-19.2-SAVA-6.2</v>
      </c>
      <c r="F19" s="27" t="str">
        <f>'VPS1'!G17</f>
        <v>EŽŪFKP</v>
      </c>
      <c r="G19" s="30">
        <f t="shared" si="1"/>
        <v>0</v>
      </c>
      <c r="H19" s="13"/>
      <c r="I19" s="13"/>
      <c r="J19" s="13"/>
      <c r="K19" s="13"/>
      <c r="L19" s="13"/>
      <c r="M19" s="13"/>
      <c r="N19" s="13"/>
      <c r="O19" s="13"/>
    </row>
    <row r="20" spans="1:15" x14ac:dyDescent="0.25">
      <c r="A20" s="27" t="str">
        <f>'VPS1'!A18</f>
        <v>KELM-LEADER-19.2-SAVA-7</v>
      </c>
      <c r="B20" s="27" t="str">
        <f>'VPS1'!B18</f>
        <v>KELM</v>
      </c>
      <c r="C20" s="28">
        <f>'VPS1'!C18</f>
        <v>1</v>
      </c>
      <c r="D20" s="27" t="str">
        <f>'VPS1'!D18</f>
        <v>Bendruomenių ir kitų pelno nesiekiančių organziacijų verslo iniciatyvų kūrimosi skatinimas</v>
      </c>
      <c r="E20" s="27" t="str">
        <f>'VPS1'!E18</f>
        <v>LEADER-19.2-SAVA-7</v>
      </c>
      <c r="F20" s="27">
        <f>'VPS1'!G18</f>
        <v>0</v>
      </c>
      <c r="G20" s="30">
        <f t="shared" si="1"/>
        <v>0</v>
      </c>
      <c r="H20" s="13"/>
      <c r="I20" s="13"/>
      <c r="J20" s="13"/>
      <c r="K20" s="13"/>
      <c r="L20" s="13"/>
      <c r="M20" s="13"/>
      <c r="N20" s="13"/>
      <c r="O20" s="13"/>
    </row>
    <row r="21" spans="1:15" x14ac:dyDescent="0.25">
      <c r="A21" s="27" t="str">
        <f>'VPS1'!A19</f>
        <v>KELM-LEADER-19.2-SAVA-7.1</v>
      </c>
      <c r="B21" s="27" t="str">
        <f>'VPS1'!B19</f>
        <v>KELM</v>
      </c>
      <c r="C21" s="28">
        <f>'VPS1'!C19</f>
        <v>2</v>
      </c>
      <c r="D21" s="27" t="str">
        <f>'VPS1'!D19</f>
        <v>Parama buitinių ir kitų paslaugų plėtrai kaimo vietovėse</v>
      </c>
      <c r="E21" s="27" t="str">
        <f>'VPS1'!E19</f>
        <v>LEADER-19.2-SAVA-7.1</v>
      </c>
      <c r="F21" s="27" t="str">
        <f>'VPS1'!G19</f>
        <v>EŽŪFKP</v>
      </c>
      <c r="G21" s="30">
        <f t="shared" si="1"/>
        <v>0</v>
      </c>
      <c r="H21" s="13"/>
      <c r="I21" s="13"/>
      <c r="J21" s="13"/>
      <c r="K21" s="13"/>
      <c r="L21" s="13"/>
      <c r="M21" s="13"/>
      <c r="N21" s="13"/>
      <c r="O21" s="13"/>
    </row>
    <row r="22" spans="1:15" x14ac:dyDescent="0.25">
      <c r="A22" s="27" t="str">
        <f>'VPS1'!A20</f>
        <v>KELM-LEADER-19.2-SAVA-7.2</v>
      </c>
      <c r="B22" s="27" t="str">
        <f>'VPS1'!B20</f>
        <v>KELM</v>
      </c>
      <c r="C22" s="28">
        <f>'VPS1'!C20</f>
        <v>2</v>
      </c>
      <c r="D22" s="27" t="str">
        <f>'VPS1'!D20</f>
        <v>Parama maisto tiekimo grandinės organizavimui ir žemės ūkio perdirbimui</v>
      </c>
      <c r="E22" s="27" t="str">
        <f>'VPS1'!E20</f>
        <v>LEADER-19.2-SAVA-7.2</v>
      </c>
      <c r="F22" s="27" t="str">
        <f>'VPS1'!G20</f>
        <v>EŽŪFKP</v>
      </c>
      <c r="G22" s="30">
        <f t="shared" si="1"/>
        <v>0</v>
      </c>
      <c r="H22" s="13"/>
      <c r="I22" s="13"/>
      <c r="J22" s="13"/>
      <c r="K22" s="13"/>
      <c r="L22" s="13"/>
      <c r="M22" s="13"/>
      <c r="N22" s="13"/>
      <c r="O22" s="13"/>
    </row>
    <row r="23" spans="1:15" x14ac:dyDescent="0.25">
      <c r="A23" s="27" t="str">
        <f>'VPS1'!A21</f>
        <v>KELM-LEADER-19.2-SAVA-8</v>
      </c>
      <c r="B23" s="27" t="str">
        <f>'VPS1'!B21</f>
        <v>KELM</v>
      </c>
      <c r="C23" s="28">
        <f>'VPS1'!C21</f>
        <v>1</v>
      </c>
      <c r="D23" s="27" t="str">
        <f>'VPS1'!D21</f>
        <v>Kaimo tradicijų puoselėjimas, mokomųjų, švietėjiškų veiklų rėmimas</v>
      </c>
      <c r="E23" s="27" t="str">
        <f>'VPS1'!E21</f>
        <v>LEADER-19.2-SAVA-8</v>
      </c>
      <c r="F23" s="27">
        <f>'VPS1'!G21</f>
        <v>0</v>
      </c>
      <c r="G23" s="30">
        <f t="shared" si="1"/>
        <v>0</v>
      </c>
      <c r="H23" s="13"/>
      <c r="I23" s="13"/>
      <c r="J23" s="13"/>
      <c r="K23" s="13"/>
      <c r="L23" s="13"/>
      <c r="M23" s="13"/>
      <c r="N23" s="13"/>
      <c r="O23" s="13"/>
    </row>
    <row r="24" spans="1:15" x14ac:dyDescent="0.25">
      <c r="A24" s="27" t="str">
        <f>'VPS1'!A22</f>
        <v>KELM-LEADER-19.2-SAVA-8.1</v>
      </c>
      <c r="B24" s="27" t="str">
        <f>'VPS1'!B22</f>
        <v>KELM</v>
      </c>
      <c r="C24" s="28">
        <f>'VPS1'!C22</f>
        <v>2</v>
      </c>
      <c r="D24" s="27" t="str">
        <f>'VPS1'!D22</f>
        <v>Kultūros savitumo ir tradicijų išsaugojimas, sveikos gyvensos ir aktyvaus poilsio</v>
      </c>
      <c r="E24" s="27" t="str">
        <f>'VPS1'!E22</f>
        <v>LEADER-19.2-SAVA-8.1</v>
      </c>
      <c r="F24" s="27" t="str">
        <f>'VPS1'!G22</f>
        <v>EŽŪFKP</v>
      </c>
      <c r="G24" s="30">
        <f t="shared" si="1"/>
        <v>0</v>
      </c>
      <c r="H24" s="13"/>
      <c r="I24" s="13"/>
      <c r="J24" s="13"/>
      <c r="K24" s="13"/>
      <c r="L24" s="13"/>
      <c r="M24" s="13"/>
      <c r="N24" s="13"/>
      <c r="O24" s="13"/>
    </row>
    <row r="25" spans="1:15" x14ac:dyDescent="0.25">
      <c r="A25" s="27" t="str">
        <f>'VPS1'!A23</f>
        <v>KELM-LEADER-19.2-SAVA-8.2</v>
      </c>
      <c r="B25" s="27" t="str">
        <f>'VPS1'!B23</f>
        <v>KELM</v>
      </c>
      <c r="C25" s="28">
        <f>'VPS1'!C23</f>
        <v>2</v>
      </c>
      <c r="D25" s="27" t="str">
        <f>'VPS1'!D23</f>
        <v>Laisvalaikio ir turizmo veiklų skatinimas saugomose teritorijose</v>
      </c>
      <c r="E25" s="27" t="str">
        <f>'VPS1'!E23</f>
        <v>LEADER-19.2-SAVA-8.2</v>
      </c>
      <c r="F25" s="27" t="str">
        <f>'VPS1'!G23</f>
        <v>EŽŪFKP</v>
      </c>
      <c r="G25" s="30">
        <f t="shared" si="1"/>
        <v>0</v>
      </c>
      <c r="H25" s="13"/>
      <c r="I25" s="13"/>
      <c r="J25" s="13"/>
      <c r="K25" s="13"/>
      <c r="L25" s="13"/>
      <c r="M25" s="13"/>
      <c r="N25" s="13"/>
      <c r="O25" s="13"/>
    </row>
    <row r="26" spans="1:15" x14ac:dyDescent="0.25">
      <c r="A26" s="27" t="str">
        <f>'VPS1'!A24</f>
        <v>KELM-LEADER-19.2-SAVA-9</v>
      </c>
      <c r="B26" s="27" t="str">
        <f>'VPS1'!B24</f>
        <v>KELM</v>
      </c>
      <c r="C26" s="28">
        <f>'VPS1'!C24</f>
        <v>3</v>
      </c>
      <c r="D26" s="27" t="str">
        <f>'VPS1'!D24</f>
        <v>Pagrindinės paslaugos ir kaimų atnaujinimas kaimo vietovėse</v>
      </c>
      <c r="E26" s="27" t="str">
        <f>'VPS1'!E24</f>
        <v>LEADER-19.2-SAVA-9</v>
      </c>
      <c r="F26" s="27" t="str">
        <f>'VPS1'!G24</f>
        <v>EŽŪFKP</v>
      </c>
      <c r="G26" s="30">
        <f t="shared" si="1"/>
        <v>0</v>
      </c>
      <c r="H26" s="13"/>
      <c r="I26" s="13"/>
      <c r="J26" s="13"/>
      <c r="K26" s="13"/>
      <c r="L26" s="13"/>
      <c r="M26" s="13"/>
      <c r="N26" s="13"/>
      <c r="O26" s="13"/>
    </row>
    <row r="27" spans="1:15" x14ac:dyDescent="0.25">
      <c r="A27" s="27" t="str">
        <f>'VPS1'!A25</f>
        <v>-</v>
      </c>
      <c r="B27" s="27">
        <f>'VPS1'!B25</f>
        <v>0</v>
      </c>
      <c r="C27" s="28">
        <f>'VPS1'!C25</f>
        <v>0</v>
      </c>
      <c r="D27" s="27">
        <f>'VPS1'!D25</f>
        <v>0</v>
      </c>
      <c r="E27" s="27">
        <f>'VPS1'!E25</f>
        <v>0</v>
      </c>
      <c r="F27" s="27">
        <f>'VPS1'!G25</f>
        <v>0</v>
      </c>
      <c r="G27" s="30">
        <f t="shared" si="1"/>
        <v>0</v>
      </c>
      <c r="H27" s="13"/>
      <c r="I27" s="13"/>
      <c r="J27" s="13"/>
      <c r="K27" s="13"/>
      <c r="L27" s="13"/>
      <c r="M27" s="13"/>
      <c r="N27" s="13"/>
      <c r="O27" s="13"/>
    </row>
    <row r="28" spans="1:15" x14ac:dyDescent="0.25">
      <c r="A28" s="27" t="str">
        <f>'VPS1'!A26</f>
        <v>-</v>
      </c>
      <c r="B28" s="27">
        <f>'VPS1'!B26</f>
        <v>0</v>
      </c>
      <c r="C28" s="28">
        <f>'VPS1'!C26</f>
        <v>0</v>
      </c>
      <c r="D28" s="27">
        <f>'VPS1'!D26</f>
        <v>0</v>
      </c>
      <c r="E28" s="27">
        <f>'VPS1'!E26</f>
        <v>0</v>
      </c>
      <c r="F28" s="27">
        <f>'VPS1'!G26</f>
        <v>0</v>
      </c>
      <c r="G28" s="30">
        <f t="shared" si="1"/>
        <v>0</v>
      </c>
      <c r="H28" s="13"/>
      <c r="I28" s="13"/>
      <c r="J28" s="13"/>
      <c r="K28" s="13"/>
      <c r="L28" s="13"/>
      <c r="M28" s="13"/>
      <c r="N28" s="13"/>
      <c r="O28" s="13"/>
    </row>
    <row r="29" spans="1:15" x14ac:dyDescent="0.25">
      <c r="A29" s="27" t="str">
        <f>'VPS1'!A27</f>
        <v>-</v>
      </c>
      <c r="B29" s="27">
        <f>'VPS1'!B27</f>
        <v>0</v>
      </c>
      <c r="C29" s="28">
        <f>'VPS1'!C27</f>
        <v>0</v>
      </c>
      <c r="D29" s="27">
        <f>'VPS1'!D27</f>
        <v>0</v>
      </c>
      <c r="E29" s="27">
        <f>'VPS1'!E27</f>
        <v>0</v>
      </c>
      <c r="F29" s="27">
        <f>'VPS1'!G27</f>
        <v>0</v>
      </c>
      <c r="G29" s="30">
        <f t="shared" si="1"/>
        <v>0</v>
      </c>
      <c r="H29" s="13"/>
      <c r="I29" s="13"/>
      <c r="J29" s="13"/>
      <c r="K29" s="13"/>
      <c r="L29" s="13"/>
      <c r="M29" s="13"/>
      <c r="N29" s="13"/>
      <c r="O29" s="13"/>
    </row>
    <row r="30" spans="1:15" x14ac:dyDescent="0.25">
      <c r="A30" s="27" t="str">
        <f>'VPS1'!A28</f>
        <v>-</v>
      </c>
      <c r="B30" s="27">
        <f>'VPS1'!B28</f>
        <v>0</v>
      </c>
      <c r="C30" s="28">
        <f>'VPS1'!C28</f>
        <v>0</v>
      </c>
      <c r="D30" s="27">
        <f>'VPS1'!D28</f>
        <v>0</v>
      </c>
      <c r="E30" s="27">
        <f>'VPS1'!E28</f>
        <v>0</v>
      </c>
      <c r="F30" s="27">
        <f>'VPS1'!G28</f>
        <v>0</v>
      </c>
      <c r="G30" s="30">
        <f t="shared" si="1"/>
        <v>0</v>
      </c>
      <c r="H30" s="13"/>
      <c r="I30" s="13"/>
      <c r="J30" s="13"/>
      <c r="K30" s="13"/>
      <c r="L30" s="13"/>
      <c r="M30" s="13"/>
      <c r="N30" s="13"/>
      <c r="O30" s="13"/>
    </row>
    <row r="31" spans="1:15" x14ac:dyDescent="0.25">
      <c r="A31" s="27" t="str">
        <f>'VPS1'!A29</f>
        <v>-</v>
      </c>
      <c r="B31" s="27">
        <f>'VPS1'!B29</f>
        <v>0</v>
      </c>
      <c r="C31" s="28">
        <f>'VPS1'!C29</f>
        <v>0</v>
      </c>
      <c r="D31" s="27">
        <f>'VPS1'!D29</f>
        <v>0</v>
      </c>
      <c r="E31" s="27">
        <f>'VPS1'!E29</f>
        <v>0</v>
      </c>
      <c r="F31" s="27">
        <f>'VPS1'!G29</f>
        <v>0</v>
      </c>
      <c r="G31" s="30">
        <f t="shared" si="1"/>
        <v>0</v>
      </c>
      <c r="H31" s="13"/>
      <c r="I31" s="13"/>
      <c r="J31" s="13"/>
      <c r="K31" s="13"/>
      <c r="L31" s="13"/>
      <c r="M31" s="13"/>
      <c r="N31" s="13"/>
      <c r="O31" s="13"/>
    </row>
    <row r="32" spans="1:15" x14ac:dyDescent="0.25">
      <c r="A32" s="27" t="str">
        <f>'VPS1'!A30</f>
        <v>-</v>
      </c>
      <c r="B32" s="27">
        <f>'VPS1'!B30</f>
        <v>0</v>
      </c>
      <c r="C32" s="28">
        <f>'VPS1'!C30</f>
        <v>0</v>
      </c>
      <c r="D32" s="27">
        <f>'VPS1'!D30</f>
        <v>0</v>
      </c>
      <c r="E32" s="27">
        <f>'VPS1'!E30</f>
        <v>0</v>
      </c>
      <c r="F32" s="27">
        <f>'VPS1'!G30</f>
        <v>0</v>
      </c>
      <c r="G32" s="30">
        <f t="shared" si="1"/>
        <v>0</v>
      </c>
      <c r="H32" s="13"/>
      <c r="I32" s="13"/>
      <c r="J32" s="13"/>
      <c r="K32" s="13"/>
      <c r="L32" s="13"/>
      <c r="M32" s="13"/>
      <c r="N32" s="13"/>
      <c r="O32" s="13"/>
    </row>
    <row r="33" spans="1:15" x14ac:dyDescent="0.25">
      <c r="A33" s="27" t="str">
        <f>'VPS1'!A31</f>
        <v>-</v>
      </c>
      <c r="B33" s="27">
        <f>'VPS1'!B31</f>
        <v>0</v>
      </c>
      <c r="C33" s="28">
        <f>'VPS1'!C31</f>
        <v>0</v>
      </c>
      <c r="D33" s="27">
        <f>'VPS1'!D31</f>
        <v>0</v>
      </c>
      <c r="E33" s="27">
        <f>'VPS1'!E31</f>
        <v>0</v>
      </c>
      <c r="F33" s="27">
        <f>'VPS1'!G31</f>
        <v>0</v>
      </c>
      <c r="G33" s="30">
        <f t="shared" si="1"/>
        <v>0</v>
      </c>
      <c r="H33" s="13"/>
      <c r="I33" s="13"/>
      <c r="J33" s="13"/>
      <c r="K33" s="13"/>
      <c r="L33" s="13"/>
      <c r="M33" s="13"/>
      <c r="N33" s="13"/>
      <c r="O33" s="13"/>
    </row>
    <row r="34" spans="1:15" x14ac:dyDescent="0.25">
      <c r="A34" s="27" t="str">
        <f>'VPS1'!A32</f>
        <v>-</v>
      </c>
      <c r="B34" s="27">
        <f>'VPS1'!B32</f>
        <v>0</v>
      </c>
      <c r="C34" s="28">
        <f>'VPS1'!C32</f>
        <v>0</v>
      </c>
      <c r="D34" s="27">
        <f>'VPS1'!D32</f>
        <v>0</v>
      </c>
      <c r="E34" s="27">
        <f>'VPS1'!E32</f>
        <v>0</v>
      </c>
      <c r="F34" s="27">
        <f>'VPS1'!G32</f>
        <v>0</v>
      </c>
      <c r="G34" s="30">
        <f t="shared" si="1"/>
        <v>0</v>
      </c>
      <c r="H34" s="13"/>
      <c r="I34" s="13"/>
      <c r="J34" s="13"/>
      <c r="K34" s="13"/>
      <c r="L34" s="13"/>
      <c r="M34" s="13"/>
      <c r="N34" s="13"/>
      <c r="O34" s="13"/>
    </row>
    <row r="35" spans="1:15" x14ac:dyDescent="0.25">
      <c r="A35" s="27" t="str">
        <f>'VPS1'!A33</f>
        <v>-</v>
      </c>
      <c r="B35" s="27">
        <f>'VPS1'!B33</f>
        <v>0</v>
      </c>
      <c r="C35" s="28">
        <f>'VPS1'!C33</f>
        <v>0</v>
      </c>
      <c r="D35" s="27">
        <f>'VPS1'!D33</f>
        <v>0</v>
      </c>
      <c r="E35" s="27">
        <f>'VPS1'!E33</f>
        <v>0</v>
      </c>
      <c r="F35" s="27">
        <f>'VPS1'!G33</f>
        <v>0</v>
      </c>
      <c r="G35" s="30">
        <f t="shared" si="1"/>
        <v>0</v>
      </c>
      <c r="H35" s="13"/>
      <c r="I35" s="13"/>
      <c r="J35" s="13"/>
      <c r="K35" s="13"/>
      <c r="L35" s="13"/>
      <c r="M35" s="13"/>
      <c r="N35" s="13"/>
      <c r="O35" s="13"/>
    </row>
  </sheetData>
  <mergeCells count="4">
    <mergeCell ref="H6:O6"/>
    <mergeCell ref="H7:O7"/>
    <mergeCell ref="H9:O9"/>
    <mergeCell ref="B1:O1"/>
  </mergeCells>
  <dataValidations count="1">
    <dataValidation type="whole" allowBlank="1" showInputMessage="1" showErrorMessage="1" error="Turi būti sveikas skaičius nuo 0 iki 50. Be tarpų. " prompt="Turi būti sveikas skaičius nuo 0 iki 50. Be tarpų. " sqref="H11:O35" xr:uid="{00000000-0002-0000-0200-000000000000}">
      <formula1>0</formula1>
      <formula2>50</formula2>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1"/>
  <sheetViews>
    <sheetView zoomScaleNormal="100" zoomScaleSheetLayoutView="100" workbookViewId="0">
      <selection activeCell="C11" sqref="C11:K11"/>
    </sheetView>
  </sheetViews>
  <sheetFormatPr defaultColWidth="8.7109375" defaultRowHeight="12" x14ac:dyDescent="0.25"/>
  <cols>
    <col min="1" max="1" width="12.5703125" style="4" customWidth="1"/>
    <col min="2" max="2" width="12.7109375" style="4" customWidth="1"/>
    <col min="3" max="16384" width="8.7109375" style="4"/>
  </cols>
  <sheetData>
    <row r="1" spans="1:11" s="1" customFormat="1" ht="46.5" customHeight="1" x14ac:dyDescent="0.25">
      <c r="A1" s="145" t="s">
        <v>296</v>
      </c>
      <c r="B1" s="235" t="s">
        <v>1043</v>
      </c>
      <c r="C1" s="235"/>
      <c r="D1" s="235"/>
      <c r="E1" s="235"/>
      <c r="F1" s="235"/>
      <c r="G1" s="235"/>
      <c r="H1" s="235"/>
      <c r="I1" s="235"/>
      <c r="J1" s="235"/>
      <c r="K1" s="235"/>
    </row>
    <row r="2" spans="1:11" s="3" customFormat="1" x14ac:dyDescent="0.25">
      <c r="A2" s="9"/>
      <c r="B2" s="9"/>
    </row>
    <row r="3" spans="1:11" s="3" customFormat="1" x14ac:dyDescent="0.25">
      <c r="A3" s="8" t="s">
        <v>5</v>
      </c>
      <c r="B3" s="10" t="s">
        <v>81</v>
      </c>
    </row>
    <row r="4" spans="1:11" s="10" customFormat="1" x14ac:dyDescent="0.25">
      <c r="A4" s="8" t="s">
        <v>6</v>
      </c>
      <c r="B4" s="10" t="s">
        <v>68</v>
      </c>
    </row>
    <row r="5" spans="1:11" s="10" customFormat="1" x14ac:dyDescent="0.25"/>
    <row r="6" spans="1:11" s="10" customFormat="1" x14ac:dyDescent="0.25">
      <c r="C6" s="228" t="s">
        <v>79</v>
      </c>
      <c r="D6" s="228"/>
      <c r="E6" s="228"/>
      <c r="F6" s="228"/>
      <c r="G6" s="228"/>
      <c r="H6" s="228"/>
      <c r="I6" s="228"/>
      <c r="J6" s="228"/>
      <c r="K6" s="228"/>
    </row>
    <row r="7" spans="1:11" s="10" customFormat="1" ht="15.75" x14ac:dyDescent="0.25">
      <c r="C7" s="229" t="s">
        <v>83</v>
      </c>
      <c r="D7" s="230"/>
      <c r="E7" s="230"/>
      <c r="F7" s="230"/>
      <c r="G7" s="230"/>
      <c r="H7" s="230"/>
      <c r="I7" s="230"/>
      <c r="J7" s="230"/>
      <c r="K7" s="231"/>
    </row>
    <row r="8" spans="1:11" s="12" customFormat="1" ht="36" x14ac:dyDescent="0.25">
      <c r="A8" s="11" t="s">
        <v>7</v>
      </c>
      <c r="B8" s="26" t="s">
        <v>80</v>
      </c>
      <c r="C8" s="26" t="s">
        <v>69</v>
      </c>
      <c r="D8" s="26" t="s">
        <v>70</v>
      </c>
      <c r="E8" s="26" t="s">
        <v>71</v>
      </c>
      <c r="F8" s="26" t="s">
        <v>72</v>
      </c>
      <c r="G8" s="26" t="s">
        <v>73</v>
      </c>
      <c r="H8" s="26" t="s">
        <v>74</v>
      </c>
      <c r="I8" s="26" t="s">
        <v>75</v>
      </c>
      <c r="J8" s="26" t="s">
        <v>76</v>
      </c>
      <c r="K8" s="26" t="s">
        <v>77</v>
      </c>
    </row>
    <row r="9" spans="1:11" s="17" customFormat="1" ht="48" x14ac:dyDescent="0.25">
      <c r="A9" s="14" t="s">
        <v>158</v>
      </c>
      <c r="B9" s="15" t="s">
        <v>34</v>
      </c>
      <c r="C9" s="232" t="s">
        <v>110</v>
      </c>
      <c r="D9" s="233"/>
      <c r="E9" s="233"/>
      <c r="F9" s="233"/>
      <c r="G9" s="233"/>
      <c r="H9" s="233"/>
      <c r="I9" s="233"/>
      <c r="J9" s="233"/>
      <c r="K9" s="234"/>
    </row>
    <row r="10" spans="1:11" s="17" customFormat="1" x14ac:dyDescent="0.25">
      <c r="A10" s="24" t="s">
        <v>61</v>
      </c>
      <c r="B10" s="29">
        <f t="shared" ref="B10:K10" si="0">SUM(B11:B11)</f>
        <v>46</v>
      </c>
      <c r="C10" s="29">
        <f t="shared" si="0"/>
        <v>0</v>
      </c>
      <c r="D10" s="29">
        <f t="shared" si="0"/>
        <v>0</v>
      </c>
      <c r="E10" s="29">
        <f t="shared" si="0"/>
        <v>0</v>
      </c>
      <c r="F10" s="29">
        <f t="shared" si="0"/>
        <v>2</v>
      </c>
      <c r="G10" s="29">
        <f t="shared" si="0"/>
        <v>0</v>
      </c>
      <c r="H10" s="29">
        <f t="shared" si="0"/>
        <v>0</v>
      </c>
      <c r="I10" s="29">
        <f t="shared" si="0"/>
        <v>29</v>
      </c>
      <c r="J10" s="29">
        <f t="shared" si="0"/>
        <v>15</v>
      </c>
      <c r="K10" s="29">
        <f t="shared" si="0"/>
        <v>0</v>
      </c>
    </row>
    <row r="11" spans="1:11" x14ac:dyDescent="0.25">
      <c r="A11" s="27" t="str">
        <f>'VPS1'!B9</f>
        <v>KELM</v>
      </c>
      <c r="B11" s="30">
        <f>SUM(C11:K11)</f>
        <v>46</v>
      </c>
      <c r="C11" s="147"/>
      <c r="D11" s="147"/>
      <c r="E11" s="147"/>
      <c r="F11" s="147">
        <v>2</v>
      </c>
      <c r="G11" s="147"/>
      <c r="H11" s="147"/>
      <c r="I11" s="147">
        <v>29</v>
      </c>
      <c r="J11" s="147">
        <v>15</v>
      </c>
      <c r="K11" s="147"/>
    </row>
  </sheetData>
  <mergeCells count="4">
    <mergeCell ref="C6:K6"/>
    <mergeCell ref="C7:K7"/>
    <mergeCell ref="C9:K9"/>
    <mergeCell ref="B1:K1"/>
  </mergeCells>
  <dataValidations count="1">
    <dataValidation type="decimal" allowBlank="1" showInputMessage="1" showErrorMessage="1" error="Turi būti skaičius nuo 0 iki 50. Be tarpų. " prompt="Turi būti skaičius nuo 0 iki 50. Be tarpų. " sqref="C11:K11" xr:uid="{00000000-0002-0000-0300-000000000000}">
      <formula1>0</formula1>
      <formula2>50</formula2>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1"/>
  <sheetViews>
    <sheetView zoomScaleNormal="100" zoomScaleSheetLayoutView="100" workbookViewId="0">
      <selection activeCell="F14" sqref="F14"/>
    </sheetView>
  </sheetViews>
  <sheetFormatPr defaultColWidth="8.7109375" defaultRowHeight="12" x14ac:dyDescent="0.25"/>
  <cols>
    <col min="1" max="1" width="12.5703125" style="4" customWidth="1"/>
    <col min="2" max="2" width="12.7109375" style="4" customWidth="1"/>
    <col min="3" max="16384" width="8.7109375" style="4"/>
  </cols>
  <sheetData>
    <row r="1" spans="1:10" s="1" customFormat="1" ht="48.75" customHeight="1" x14ac:dyDescent="0.25">
      <c r="A1" s="146" t="s">
        <v>296</v>
      </c>
      <c r="B1" s="235" t="s">
        <v>1044</v>
      </c>
      <c r="C1" s="235"/>
      <c r="D1" s="235"/>
      <c r="E1" s="235"/>
      <c r="F1" s="235"/>
      <c r="G1" s="235"/>
      <c r="H1" s="235"/>
      <c r="I1" s="235"/>
      <c r="J1" s="235"/>
    </row>
    <row r="2" spans="1:10" s="3" customFormat="1" x14ac:dyDescent="0.25">
      <c r="A2" s="9"/>
      <c r="B2" s="9"/>
    </row>
    <row r="3" spans="1:10" s="3" customFormat="1" x14ac:dyDescent="0.25">
      <c r="A3" s="8" t="s">
        <v>5</v>
      </c>
      <c r="B3" s="10" t="s">
        <v>81</v>
      </c>
    </row>
    <row r="4" spans="1:10" s="10" customFormat="1" x14ac:dyDescent="0.25">
      <c r="A4" s="8" t="s">
        <v>6</v>
      </c>
      <c r="B4" s="10" t="s">
        <v>68</v>
      </c>
    </row>
    <row r="6" spans="1:10" x14ac:dyDescent="0.25">
      <c r="A6" s="10"/>
      <c r="B6" s="10"/>
      <c r="C6" s="228" t="s">
        <v>79</v>
      </c>
      <c r="D6" s="228"/>
      <c r="E6" s="228"/>
      <c r="F6" s="228"/>
      <c r="G6" s="228"/>
      <c r="H6" s="228"/>
      <c r="I6" s="228"/>
      <c r="J6" s="228"/>
    </row>
    <row r="7" spans="1:10" ht="15.75" x14ac:dyDescent="0.25">
      <c r="A7" s="10"/>
      <c r="B7" s="10"/>
      <c r="C7" s="236" t="s">
        <v>82</v>
      </c>
      <c r="D7" s="236"/>
      <c r="E7" s="236"/>
      <c r="F7" s="236"/>
      <c r="G7" s="236"/>
      <c r="H7" s="236"/>
      <c r="I7" s="236"/>
      <c r="J7" s="236"/>
    </row>
    <row r="8" spans="1:10" ht="36" x14ac:dyDescent="0.25">
      <c r="A8" s="11" t="s">
        <v>7</v>
      </c>
      <c r="B8" s="26" t="s">
        <v>80</v>
      </c>
      <c r="C8" s="26" t="s">
        <v>84</v>
      </c>
      <c r="D8" s="26" t="s">
        <v>85</v>
      </c>
      <c r="E8" s="26" t="s">
        <v>86</v>
      </c>
      <c r="F8" s="26" t="s">
        <v>87</v>
      </c>
      <c r="G8" s="26" t="s">
        <v>88</v>
      </c>
      <c r="H8" s="26" t="s">
        <v>89</v>
      </c>
      <c r="I8" s="26" t="s">
        <v>90</v>
      </c>
      <c r="J8" s="26" t="s">
        <v>91</v>
      </c>
    </row>
    <row r="9" spans="1:10" ht="48" x14ac:dyDescent="0.25">
      <c r="A9" s="14" t="s">
        <v>158</v>
      </c>
      <c r="B9" s="15" t="s">
        <v>34</v>
      </c>
      <c r="C9" s="232" t="s">
        <v>110</v>
      </c>
      <c r="D9" s="233"/>
      <c r="E9" s="233"/>
      <c r="F9" s="233"/>
      <c r="G9" s="233"/>
      <c r="H9" s="233"/>
      <c r="I9" s="233"/>
      <c r="J9" s="234"/>
    </row>
    <row r="10" spans="1:10" x14ac:dyDescent="0.25">
      <c r="A10" s="24" t="s">
        <v>61</v>
      </c>
      <c r="B10" s="29">
        <f t="shared" ref="B10:J10" si="0">SUM(B11:B11)</f>
        <v>0</v>
      </c>
      <c r="C10" s="29">
        <f t="shared" si="0"/>
        <v>0</v>
      </c>
      <c r="D10" s="29">
        <f t="shared" si="0"/>
        <v>0</v>
      </c>
      <c r="E10" s="29">
        <f t="shared" si="0"/>
        <v>0</v>
      </c>
      <c r="F10" s="29">
        <f t="shared" si="0"/>
        <v>0</v>
      </c>
      <c r="G10" s="29">
        <f t="shared" si="0"/>
        <v>0</v>
      </c>
      <c r="H10" s="29">
        <f t="shared" si="0"/>
        <v>0</v>
      </c>
      <c r="I10" s="29">
        <f t="shared" si="0"/>
        <v>0</v>
      </c>
      <c r="J10" s="29">
        <f t="shared" si="0"/>
        <v>0</v>
      </c>
    </row>
    <row r="11" spans="1:10" x14ac:dyDescent="0.25">
      <c r="A11" s="27" t="str">
        <f>'VPS1'!B9</f>
        <v>KELM</v>
      </c>
      <c r="B11" s="30">
        <f>SUM(C11:J11)</f>
        <v>0</v>
      </c>
      <c r="C11" s="212"/>
      <c r="D11" s="212"/>
      <c r="E11" s="212"/>
      <c r="F11" s="212"/>
      <c r="G11" s="212"/>
      <c r="H11" s="212"/>
      <c r="I11" s="212"/>
      <c r="J11" s="212"/>
    </row>
  </sheetData>
  <mergeCells count="4">
    <mergeCell ref="C9:J9"/>
    <mergeCell ref="C6:J6"/>
    <mergeCell ref="C7:J7"/>
    <mergeCell ref="B1:J1"/>
  </mergeCells>
  <dataValidations count="1">
    <dataValidation type="decimal" allowBlank="1" showInputMessage="1" showErrorMessage="1" error="Turi būti skaičius nuo 0 iki 50. Be tarpų. " prompt="Turi būti skaičius nuo 0 iki 50. Be tarpų. " sqref="C11:J11" xr:uid="{00000000-0002-0000-0400-000000000000}">
      <formula1>0</formula1>
      <formula2>50</formula2>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39"/>
  <sheetViews>
    <sheetView topLeftCell="B3" zoomScaleNormal="100" zoomScaleSheetLayoutView="112" workbookViewId="0">
      <selection activeCell="E25" sqref="E25"/>
    </sheetView>
  </sheetViews>
  <sheetFormatPr defaultColWidth="8.7109375" defaultRowHeight="12" x14ac:dyDescent="0.25"/>
  <cols>
    <col min="1" max="1" width="15.140625" style="10" customWidth="1"/>
    <col min="2" max="2" width="19.85546875" style="10" customWidth="1"/>
    <col min="3" max="4" width="12.5703125" style="10" customWidth="1"/>
    <col min="5" max="5" width="15.7109375" style="10" customWidth="1"/>
    <col min="6" max="9" width="15.5703125" style="10" customWidth="1"/>
    <col min="10" max="16384" width="8.7109375" style="10"/>
  </cols>
  <sheetData>
    <row r="1" spans="1:8" s="7" customFormat="1" ht="20.25" x14ac:dyDescent="0.25">
      <c r="A1" s="145" t="s">
        <v>296</v>
      </c>
      <c r="B1" s="227" t="s">
        <v>159</v>
      </c>
      <c r="C1" s="227"/>
      <c r="D1" s="227"/>
      <c r="E1" s="227"/>
      <c r="F1" s="227"/>
      <c r="G1" s="227"/>
      <c r="H1" s="227"/>
    </row>
    <row r="2" spans="1:8" s="9" customFormat="1" x14ac:dyDescent="0.25"/>
    <row r="3" spans="1:8" s="9" customFormat="1" x14ac:dyDescent="0.25">
      <c r="A3" s="8" t="s">
        <v>5</v>
      </c>
      <c r="B3" s="10" t="s">
        <v>220</v>
      </c>
    </row>
    <row r="4" spans="1:8" x14ac:dyDescent="0.25">
      <c r="A4" s="8" t="s">
        <v>6</v>
      </c>
      <c r="B4" s="10" t="s">
        <v>242</v>
      </c>
    </row>
    <row r="5" spans="1:8" x14ac:dyDescent="0.25">
      <c r="A5" s="8"/>
    </row>
    <row r="7" spans="1:8" s="12" customFormat="1" ht="24" x14ac:dyDescent="0.25">
      <c r="A7" s="11" t="s">
        <v>7</v>
      </c>
      <c r="B7" s="11" t="s">
        <v>0</v>
      </c>
      <c r="C7" s="11" t="s">
        <v>1</v>
      </c>
      <c r="D7" s="11" t="s">
        <v>2</v>
      </c>
      <c r="E7" s="11" t="s">
        <v>3</v>
      </c>
      <c r="F7" s="11" t="s">
        <v>47</v>
      </c>
      <c r="G7" s="11" t="s">
        <v>58</v>
      </c>
      <c r="H7" s="11" t="s">
        <v>59</v>
      </c>
    </row>
    <row r="8" spans="1:8" s="17" customFormat="1" ht="132" x14ac:dyDescent="0.25">
      <c r="A8" s="15" t="s">
        <v>158</v>
      </c>
      <c r="B8" s="15" t="s">
        <v>219</v>
      </c>
      <c r="C8" s="15" t="s">
        <v>4</v>
      </c>
      <c r="D8" s="15" t="s">
        <v>4</v>
      </c>
      <c r="E8" s="15" t="s">
        <v>32</v>
      </c>
      <c r="F8" s="15" t="s">
        <v>218</v>
      </c>
      <c r="G8" s="15" t="s">
        <v>218</v>
      </c>
      <c r="H8" s="15" t="s">
        <v>218</v>
      </c>
    </row>
    <row r="9" spans="1:8" s="17" customFormat="1" x14ac:dyDescent="0.25">
      <c r="A9" s="24" t="s">
        <v>61</v>
      </c>
      <c r="B9" s="24"/>
      <c r="C9" s="24"/>
      <c r="D9" s="24"/>
      <c r="E9" s="24">
        <f>SUM(E10:E39)</f>
        <v>132</v>
      </c>
      <c r="F9" s="31"/>
      <c r="G9" s="24"/>
      <c r="H9" s="24"/>
    </row>
    <row r="10" spans="1:8" x14ac:dyDescent="0.2">
      <c r="A10" s="27" t="str">
        <f>'VPS1'!B9</f>
        <v>KELM</v>
      </c>
      <c r="B10" s="22" t="s">
        <v>11</v>
      </c>
      <c r="C10" s="219">
        <v>42767</v>
      </c>
      <c r="D10" s="219">
        <v>42794</v>
      </c>
      <c r="E10" s="41">
        <v>3</v>
      </c>
      <c r="F10" s="23">
        <f>D10-C10</f>
        <v>27</v>
      </c>
      <c r="G10" s="77">
        <f>YEAR(C10)</f>
        <v>2017</v>
      </c>
      <c r="H10" s="77">
        <f>YEAR(D10)</f>
        <v>2017</v>
      </c>
    </row>
    <row r="11" spans="1:8" x14ac:dyDescent="0.2">
      <c r="A11" s="27" t="str">
        <f>$A$10</f>
        <v>KELM</v>
      </c>
      <c r="B11" s="22" t="s">
        <v>12</v>
      </c>
      <c r="C11" s="219">
        <v>43041</v>
      </c>
      <c r="D11" s="219">
        <v>43098</v>
      </c>
      <c r="E11" s="41">
        <v>8</v>
      </c>
      <c r="F11" s="23">
        <f t="shared" ref="F11:F39" si="0">D11-C11</f>
        <v>57</v>
      </c>
      <c r="G11" s="77">
        <f t="shared" ref="G11:H39" si="1">YEAR(C11)</f>
        <v>2017</v>
      </c>
      <c r="H11" s="77">
        <f t="shared" si="1"/>
        <v>2017</v>
      </c>
    </row>
    <row r="12" spans="1:8" x14ac:dyDescent="0.2">
      <c r="A12" s="27" t="str">
        <f t="shared" ref="A12:A39" si="2">$A$10</f>
        <v>KELM</v>
      </c>
      <c r="B12" s="22" t="s">
        <v>13</v>
      </c>
      <c r="C12" s="219">
        <v>43122</v>
      </c>
      <c r="D12" s="219">
        <v>43179</v>
      </c>
      <c r="E12" s="41">
        <v>5</v>
      </c>
      <c r="F12" s="23">
        <f t="shared" si="0"/>
        <v>57</v>
      </c>
      <c r="G12" s="77">
        <f t="shared" si="1"/>
        <v>2018</v>
      </c>
      <c r="H12" s="77">
        <f t="shared" si="1"/>
        <v>2018</v>
      </c>
    </row>
    <row r="13" spans="1:8" x14ac:dyDescent="0.2">
      <c r="A13" s="27" t="str">
        <f t="shared" si="2"/>
        <v>KELM</v>
      </c>
      <c r="B13" s="22" t="s">
        <v>14</v>
      </c>
      <c r="C13" s="219">
        <v>43215</v>
      </c>
      <c r="D13" s="219">
        <v>43273</v>
      </c>
      <c r="E13" s="41">
        <v>7</v>
      </c>
      <c r="F13" s="23">
        <f t="shared" si="0"/>
        <v>58</v>
      </c>
      <c r="G13" s="77">
        <f t="shared" si="1"/>
        <v>2018</v>
      </c>
      <c r="H13" s="77">
        <f t="shared" si="1"/>
        <v>2018</v>
      </c>
    </row>
    <row r="14" spans="1:8" x14ac:dyDescent="0.2">
      <c r="A14" s="27" t="str">
        <f t="shared" si="2"/>
        <v>KELM</v>
      </c>
      <c r="B14" s="22" t="s">
        <v>15</v>
      </c>
      <c r="C14" s="219">
        <v>43304</v>
      </c>
      <c r="D14" s="219">
        <v>43364</v>
      </c>
      <c r="E14" s="41">
        <v>2</v>
      </c>
      <c r="F14" s="23">
        <f t="shared" si="0"/>
        <v>60</v>
      </c>
      <c r="G14" s="77">
        <f t="shared" si="1"/>
        <v>2018</v>
      </c>
      <c r="H14" s="77">
        <f t="shared" si="1"/>
        <v>2018</v>
      </c>
    </row>
    <row r="15" spans="1:8" x14ac:dyDescent="0.2">
      <c r="A15" s="27" t="str">
        <f t="shared" si="2"/>
        <v>KELM</v>
      </c>
      <c r="B15" s="22" t="s">
        <v>16</v>
      </c>
      <c r="C15" s="219">
        <v>43521</v>
      </c>
      <c r="D15" s="219">
        <v>43579</v>
      </c>
      <c r="E15" s="41">
        <v>6</v>
      </c>
      <c r="F15" s="23">
        <f t="shared" si="0"/>
        <v>58</v>
      </c>
      <c r="G15" s="77">
        <f t="shared" si="1"/>
        <v>2019</v>
      </c>
      <c r="H15" s="77">
        <f t="shared" si="1"/>
        <v>2019</v>
      </c>
    </row>
    <row r="16" spans="1:8" x14ac:dyDescent="0.2">
      <c r="A16" s="27" t="str">
        <f t="shared" si="2"/>
        <v>KELM</v>
      </c>
      <c r="B16" s="22" t="s">
        <v>17</v>
      </c>
      <c r="C16" s="219">
        <v>43542</v>
      </c>
      <c r="D16" s="219">
        <v>43602</v>
      </c>
      <c r="E16" s="41">
        <v>7</v>
      </c>
      <c r="F16" s="23">
        <f t="shared" si="0"/>
        <v>60</v>
      </c>
      <c r="G16" s="77">
        <f t="shared" si="1"/>
        <v>2019</v>
      </c>
      <c r="H16" s="77">
        <f t="shared" si="1"/>
        <v>2019</v>
      </c>
    </row>
    <row r="17" spans="1:8" x14ac:dyDescent="0.2">
      <c r="A17" s="27" t="str">
        <f t="shared" si="2"/>
        <v>KELM</v>
      </c>
      <c r="B17" s="22" t="s">
        <v>18</v>
      </c>
      <c r="C17" s="219">
        <v>43801</v>
      </c>
      <c r="D17" s="219">
        <v>43861</v>
      </c>
      <c r="E17" s="41">
        <v>4</v>
      </c>
      <c r="F17" s="23">
        <f t="shared" si="0"/>
        <v>60</v>
      </c>
      <c r="G17" s="77">
        <f t="shared" si="1"/>
        <v>2019</v>
      </c>
      <c r="H17" s="77">
        <f t="shared" si="1"/>
        <v>2020</v>
      </c>
    </row>
    <row r="18" spans="1:8" x14ac:dyDescent="0.2">
      <c r="A18" s="27" t="str">
        <f t="shared" si="2"/>
        <v>KELM</v>
      </c>
      <c r="B18" s="22" t="s">
        <v>19</v>
      </c>
      <c r="C18" s="219">
        <v>43906</v>
      </c>
      <c r="D18" s="219">
        <v>43951</v>
      </c>
      <c r="E18" s="41">
        <v>4</v>
      </c>
      <c r="F18" s="23">
        <f t="shared" si="0"/>
        <v>45</v>
      </c>
      <c r="G18" s="77">
        <f t="shared" si="1"/>
        <v>2020</v>
      </c>
      <c r="H18" s="77">
        <f t="shared" si="1"/>
        <v>2020</v>
      </c>
    </row>
    <row r="19" spans="1:8" x14ac:dyDescent="0.2">
      <c r="A19" s="27" t="str">
        <f t="shared" si="2"/>
        <v>KELM</v>
      </c>
      <c r="B19" s="22" t="s">
        <v>20</v>
      </c>
      <c r="C19" s="219">
        <v>43997</v>
      </c>
      <c r="D19" s="219">
        <v>44057</v>
      </c>
      <c r="E19" s="41">
        <v>10</v>
      </c>
      <c r="F19" s="23">
        <f t="shared" si="0"/>
        <v>60</v>
      </c>
      <c r="G19" s="77">
        <f t="shared" si="1"/>
        <v>2020</v>
      </c>
      <c r="H19" s="77">
        <f t="shared" si="1"/>
        <v>2020</v>
      </c>
    </row>
    <row r="20" spans="1:8" x14ac:dyDescent="0.2">
      <c r="A20" s="27" t="str">
        <f t="shared" si="2"/>
        <v>KELM</v>
      </c>
      <c r="B20" s="22" t="s">
        <v>21</v>
      </c>
      <c r="C20" s="219">
        <v>44081</v>
      </c>
      <c r="D20" s="219">
        <v>44134</v>
      </c>
      <c r="E20" s="41">
        <v>6</v>
      </c>
      <c r="F20" s="23">
        <f t="shared" si="0"/>
        <v>53</v>
      </c>
      <c r="G20" s="77">
        <f t="shared" si="1"/>
        <v>2020</v>
      </c>
      <c r="H20" s="77">
        <f t="shared" si="1"/>
        <v>2020</v>
      </c>
    </row>
    <row r="21" spans="1:8" x14ac:dyDescent="0.2">
      <c r="A21" s="27" t="str">
        <f t="shared" si="2"/>
        <v>KELM</v>
      </c>
      <c r="B21" s="22" t="s">
        <v>22</v>
      </c>
      <c r="C21" s="219">
        <v>44151</v>
      </c>
      <c r="D21" s="219">
        <v>44211</v>
      </c>
      <c r="E21" s="41">
        <v>3</v>
      </c>
      <c r="F21" s="23">
        <f t="shared" si="0"/>
        <v>60</v>
      </c>
      <c r="G21" s="77">
        <f t="shared" si="1"/>
        <v>2020</v>
      </c>
      <c r="H21" s="77">
        <f t="shared" si="1"/>
        <v>2021</v>
      </c>
    </row>
    <row r="22" spans="1:8" x14ac:dyDescent="0.2">
      <c r="A22" s="27" t="str">
        <f t="shared" si="2"/>
        <v>KELM</v>
      </c>
      <c r="B22" s="22" t="s">
        <v>23</v>
      </c>
      <c r="C22" s="219">
        <v>44305</v>
      </c>
      <c r="D22" s="219">
        <v>44365</v>
      </c>
      <c r="E22" s="41">
        <v>6</v>
      </c>
      <c r="F22" s="23">
        <f t="shared" si="0"/>
        <v>60</v>
      </c>
      <c r="G22" s="77">
        <f t="shared" si="1"/>
        <v>2021</v>
      </c>
      <c r="H22" s="77">
        <f t="shared" si="1"/>
        <v>2021</v>
      </c>
    </row>
    <row r="23" spans="1:8" x14ac:dyDescent="0.2">
      <c r="A23" s="27" t="str">
        <f t="shared" si="2"/>
        <v>KELM</v>
      </c>
      <c r="B23" s="22" t="s">
        <v>24</v>
      </c>
      <c r="C23" s="219">
        <v>44348</v>
      </c>
      <c r="D23" s="219">
        <v>44407</v>
      </c>
      <c r="E23" s="41">
        <v>10</v>
      </c>
      <c r="F23" s="23">
        <f t="shared" si="0"/>
        <v>59</v>
      </c>
      <c r="G23" s="77">
        <f t="shared" si="1"/>
        <v>2021</v>
      </c>
      <c r="H23" s="77">
        <f t="shared" si="1"/>
        <v>2021</v>
      </c>
    </row>
    <row r="24" spans="1:8" x14ac:dyDescent="0.2">
      <c r="A24" s="27" t="str">
        <f t="shared" si="2"/>
        <v>KELM</v>
      </c>
      <c r="B24" s="22" t="s">
        <v>25</v>
      </c>
      <c r="C24" s="219">
        <v>44593</v>
      </c>
      <c r="D24" s="219">
        <v>44635</v>
      </c>
      <c r="E24" s="41">
        <v>12</v>
      </c>
      <c r="F24" s="23">
        <f t="shared" si="0"/>
        <v>42</v>
      </c>
      <c r="G24" s="77">
        <f t="shared" si="1"/>
        <v>2022</v>
      </c>
      <c r="H24" s="77">
        <f t="shared" si="1"/>
        <v>2022</v>
      </c>
    </row>
    <row r="25" spans="1:8" x14ac:dyDescent="0.2">
      <c r="A25" s="27" t="str">
        <f t="shared" si="2"/>
        <v>KELM</v>
      </c>
      <c r="B25" s="22" t="s">
        <v>26</v>
      </c>
      <c r="C25" s="219">
        <v>44593</v>
      </c>
      <c r="D25" s="219">
        <v>44635</v>
      </c>
      <c r="E25" s="41">
        <v>5</v>
      </c>
      <c r="F25" s="23">
        <f t="shared" si="0"/>
        <v>42</v>
      </c>
      <c r="G25" s="77">
        <f t="shared" si="1"/>
        <v>2022</v>
      </c>
      <c r="H25" s="77">
        <f t="shared" si="1"/>
        <v>2022</v>
      </c>
    </row>
    <row r="26" spans="1:8" x14ac:dyDescent="0.2">
      <c r="A26" s="27" t="str">
        <f t="shared" si="2"/>
        <v>KELM</v>
      </c>
      <c r="B26" s="22" t="s">
        <v>27</v>
      </c>
      <c r="C26" s="219">
        <v>44977</v>
      </c>
      <c r="D26" s="219">
        <v>45006</v>
      </c>
      <c r="E26" s="41">
        <v>5</v>
      </c>
      <c r="F26" s="23">
        <f t="shared" si="0"/>
        <v>29</v>
      </c>
      <c r="G26" s="77">
        <f t="shared" si="1"/>
        <v>2023</v>
      </c>
      <c r="H26" s="77">
        <f t="shared" si="1"/>
        <v>2023</v>
      </c>
    </row>
    <row r="27" spans="1:8" x14ac:dyDescent="0.2">
      <c r="A27" s="27" t="str">
        <f t="shared" si="2"/>
        <v>KELM</v>
      </c>
      <c r="B27" s="22" t="s">
        <v>28</v>
      </c>
      <c r="C27" s="219">
        <v>44986</v>
      </c>
      <c r="D27" s="219">
        <v>45016</v>
      </c>
      <c r="E27" s="41">
        <v>2</v>
      </c>
      <c r="F27" s="23">
        <f t="shared" si="0"/>
        <v>30</v>
      </c>
      <c r="G27" s="77">
        <f t="shared" si="1"/>
        <v>2023</v>
      </c>
      <c r="H27" s="77">
        <f t="shared" si="1"/>
        <v>2023</v>
      </c>
    </row>
    <row r="28" spans="1:8" x14ac:dyDescent="0.2">
      <c r="A28" s="27" t="str">
        <f t="shared" si="2"/>
        <v>KELM</v>
      </c>
      <c r="B28" s="22" t="s">
        <v>29</v>
      </c>
      <c r="C28" s="219">
        <v>45180</v>
      </c>
      <c r="D28" s="219">
        <v>45219</v>
      </c>
      <c r="E28" s="41">
        <v>12</v>
      </c>
      <c r="F28" s="23">
        <f t="shared" si="0"/>
        <v>39</v>
      </c>
      <c r="G28" s="77">
        <f t="shared" si="1"/>
        <v>2023</v>
      </c>
      <c r="H28" s="77">
        <f t="shared" si="1"/>
        <v>2023</v>
      </c>
    </row>
    <row r="29" spans="1:8" x14ac:dyDescent="0.2">
      <c r="A29" s="27" t="str">
        <f t="shared" si="2"/>
        <v>KELM</v>
      </c>
      <c r="B29" s="22" t="s">
        <v>30</v>
      </c>
      <c r="C29" s="219">
        <v>45180</v>
      </c>
      <c r="D29" s="219">
        <v>45212</v>
      </c>
      <c r="E29" s="41">
        <v>2</v>
      </c>
      <c r="F29" s="23">
        <f t="shared" si="0"/>
        <v>32</v>
      </c>
      <c r="G29" s="77">
        <f t="shared" si="1"/>
        <v>2023</v>
      </c>
      <c r="H29" s="77">
        <f t="shared" si="1"/>
        <v>2023</v>
      </c>
    </row>
    <row r="30" spans="1:8" x14ac:dyDescent="0.2">
      <c r="A30" s="27" t="str">
        <f t="shared" si="2"/>
        <v>KELM</v>
      </c>
      <c r="B30" s="22" t="s">
        <v>48</v>
      </c>
      <c r="C30" s="219">
        <v>45341</v>
      </c>
      <c r="D30" s="219">
        <v>45373</v>
      </c>
      <c r="E30" s="41">
        <v>4</v>
      </c>
      <c r="F30" s="23">
        <f t="shared" si="0"/>
        <v>32</v>
      </c>
      <c r="G30" s="77">
        <f t="shared" si="1"/>
        <v>2024</v>
      </c>
      <c r="H30" s="77">
        <f t="shared" si="1"/>
        <v>2024</v>
      </c>
    </row>
    <row r="31" spans="1:8" x14ac:dyDescent="0.2">
      <c r="A31" s="27" t="str">
        <f t="shared" si="2"/>
        <v>KELM</v>
      </c>
      <c r="B31" s="22" t="s">
        <v>49</v>
      </c>
      <c r="C31" s="219">
        <v>45495</v>
      </c>
      <c r="D31" s="219">
        <v>45526</v>
      </c>
      <c r="E31" s="41">
        <v>9</v>
      </c>
      <c r="F31" s="23">
        <f t="shared" si="0"/>
        <v>31</v>
      </c>
      <c r="G31" s="77">
        <f t="shared" si="1"/>
        <v>2024</v>
      </c>
      <c r="H31" s="77">
        <f t="shared" si="1"/>
        <v>2024</v>
      </c>
    </row>
    <row r="32" spans="1:8" x14ac:dyDescent="0.2">
      <c r="A32" s="27" t="str">
        <f t="shared" si="2"/>
        <v>KELM</v>
      </c>
      <c r="B32" s="22" t="s">
        <v>50</v>
      </c>
      <c r="C32" s="219"/>
      <c r="D32" s="219"/>
      <c r="E32" s="41"/>
      <c r="F32" s="23">
        <f t="shared" si="0"/>
        <v>0</v>
      </c>
      <c r="G32" s="77">
        <f t="shared" si="1"/>
        <v>1900</v>
      </c>
      <c r="H32" s="77">
        <f t="shared" si="1"/>
        <v>1900</v>
      </c>
    </row>
    <row r="33" spans="1:8" x14ac:dyDescent="0.2">
      <c r="A33" s="27" t="str">
        <f t="shared" si="2"/>
        <v>KELM</v>
      </c>
      <c r="B33" s="22" t="s">
        <v>51</v>
      </c>
      <c r="C33" s="219"/>
      <c r="D33" s="219"/>
      <c r="E33" s="41"/>
      <c r="F33" s="23">
        <f t="shared" si="0"/>
        <v>0</v>
      </c>
      <c r="G33" s="77">
        <f t="shared" si="1"/>
        <v>1900</v>
      </c>
      <c r="H33" s="77">
        <f t="shared" si="1"/>
        <v>1900</v>
      </c>
    </row>
    <row r="34" spans="1:8" x14ac:dyDescent="0.2">
      <c r="A34" s="27" t="str">
        <f t="shared" si="2"/>
        <v>KELM</v>
      </c>
      <c r="B34" s="22" t="s">
        <v>52</v>
      </c>
      <c r="C34" s="219"/>
      <c r="D34" s="219"/>
      <c r="E34" s="41"/>
      <c r="F34" s="23">
        <f t="shared" si="0"/>
        <v>0</v>
      </c>
      <c r="G34" s="77">
        <f t="shared" si="1"/>
        <v>1900</v>
      </c>
      <c r="H34" s="77">
        <f t="shared" si="1"/>
        <v>1900</v>
      </c>
    </row>
    <row r="35" spans="1:8" x14ac:dyDescent="0.2">
      <c r="A35" s="27" t="str">
        <f t="shared" si="2"/>
        <v>KELM</v>
      </c>
      <c r="B35" s="22" t="s">
        <v>53</v>
      </c>
      <c r="C35" s="219"/>
      <c r="D35" s="219"/>
      <c r="E35" s="41"/>
      <c r="F35" s="23">
        <f t="shared" si="0"/>
        <v>0</v>
      </c>
      <c r="G35" s="77">
        <f t="shared" si="1"/>
        <v>1900</v>
      </c>
      <c r="H35" s="77">
        <f t="shared" si="1"/>
        <v>1900</v>
      </c>
    </row>
    <row r="36" spans="1:8" x14ac:dyDescent="0.2">
      <c r="A36" s="27" t="str">
        <f t="shared" si="2"/>
        <v>KELM</v>
      </c>
      <c r="B36" s="22" t="s">
        <v>54</v>
      </c>
      <c r="C36" s="219"/>
      <c r="D36" s="219"/>
      <c r="E36" s="41"/>
      <c r="F36" s="23">
        <f t="shared" si="0"/>
        <v>0</v>
      </c>
      <c r="G36" s="77">
        <f t="shared" si="1"/>
        <v>1900</v>
      </c>
      <c r="H36" s="77">
        <f t="shared" si="1"/>
        <v>1900</v>
      </c>
    </row>
    <row r="37" spans="1:8" x14ac:dyDescent="0.2">
      <c r="A37" s="27" t="str">
        <f t="shared" si="2"/>
        <v>KELM</v>
      </c>
      <c r="B37" s="22" t="s">
        <v>55</v>
      </c>
      <c r="C37" s="219"/>
      <c r="D37" s="219"/>
      <c r="E37" s="41"/>
      <c r="F37" s="23">
        <f t="shared" si="0"/>
        <v>0</v>
      </c>
      <c r="G37" s="77">
        <f t="shared" si="1"/>
        <v>1900</v>
      </c>
      <c r="H37" s="77">
        <f t="shared" si="1"/>
        <v>1900</v>
      </c>
    </row>
    <row r="38" spans="1:8" x14ac:dyDescent="0.2">
      <c r="A38" s="27" t="str">
        <f t="shared" si="2"/>
        <v>KELM</v>
      </c>
      <c r="B38" s="22" t="s">
        <v>56</v>
      </c>
      <c r="C38" s="219"/>
      <c r="D38" s="219"/>
      <c r="E38" s="41"/>
      <c r="F38" s="23">
        <f t="shared" si="0"/>
        <v>0</v>
      </c>
      <c r="G38" s="77">
        <f t="shared" si="1"/>
        <v>1900</v>
      </c>
      <c r="H38" s="77">
        <f t="shared" si="1"/>
        <v>1900</v>
      </c>
    </row>
    <row r="39" spans="1:8" x14ac:dyDescent="0.2">
      <c r="A39" s="27" t="str">
        <f t="shared" si="2"/>
        <v>KELM</v>
      </c>
      <c r="B39" s="22" t="s">
        <v>57</v>
      </c>
      <c r="C39" s="219"/>
      <c r="D39" s="219"/>
      <c r="E39" s="41"/>
      <c r="F39" s="23">
        <f t="shared" si="0"/>
        <v>0</v>
      </c>
      <c r="G39" s="77">
        <f t="shared" si="1"/>
        <v>1900</v>
      </c>
      <c r="H39" s="77">
        <f t="shared" si="1"/>
        <v>1900</v>
      </c>
    </row>
  </sheetData>
  <mergeCells count="1">
    <mergeCell ref="B1:H1"/>
  </mergeCells>
  <dataValidations xWindow="350" yWindow="539" count="2">
    <dataValidation type="whole" allowBlank="1" showInputMessage="1" showErrorMessage="1" error="Turi būti sveikas skaičius nuo 0 iki 30. Be tarpų. " promptTitle="Gautų paraiškų skaičius" prompt="Turi būti sveikas skaičius nuo 0 iki 30. Be tarpų. " sqref="E10:E39" xr:uid="{00000000-0002-0000-0500-000000000000}">
      <formula1>0</formula1>
      <formula2>30</formula2>
    </dataValidation>
    <dataValidation type="date" allowBlank="1" showInputMessage="1" showErrorMessage="1" errorTitle="Neteisingai įvesta data" error="Įveskite pagal schemą MMMM-MM-DD" promptTitle="Įveskite datą" prompt="Nuo 2016-01-01 iki 2024-12-31. Be tarpų" sqref="C10:D39" xr:uid="{00000000-0002-0000-0500-000001000000}">
      <formula1>42370</formula1>
      <formula2>45657</formula2>
    </dataValidation>
  </dataValidations>
  <pageMargins left="0.7" right="0.7"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M34"/>
  <sheetViews>
    <sheetView topLeftCell="F8" zoomScaleNormal="100" zoomScaleSheetLayoutView="98" workbookViewId="0">
      <selection activeCell="AE21" sqref="AE21"/>
    </sheetView>
  </sheetViews>
  <sheetFormatPr defaultColWidth="8.7109375" defaultRowHeight="12" x14ac:dyDescent="0.25"/>
  <cols>
    <col min="1" max="1" width="16.5703125" style="2" customWidth="1"/>
    <col min="2" max="3" width="8.5703125" style="18" customWidth="1"/>
    <col min="4" max="4" width="30.5703125" style="4" customWidth="1"/>
    <col min="5" max="5" width="18.5703125" style="4" customWidth="1"/>
    <col min="6" max="6" width="16.5703125" style="4" customWidth="1"/>
    <col min="7" max="7" width="10.7109375" style="18" customWidth="1"/>
    <col min="8" max="9" width="16.5703125" style="4" customWidth="1"/>
    <col min="10" max="39" width="10.7109375" style="4" customWidth="1"/>
    <col min="40" max="16384" width="8.7109375" style="4"/>
  </cols>
  <sheetData>
    <row r="1" spans="1:39" s="1" customFormat="1" ht="20.25" x14ac:dyDescent="0.25">
      <c r="A1" s="145" t="s">
        <v>256</v>
      </c>
      <c r="B1" s="227" t="s">
        <v>160</v>
      </c>
      <c r="C1" s="227"/>
      <c r="D1" s="227"/>
      <c r="E1" s="227"/>
      <c r="F1" s="227"/>
      <c r="G1" s="227"/>
      <c r="H1" s="227"/>
      <c r="I1" s="227"/>
      <c r="J1" s="227"/>
      <c r="K1" s="227"/>
      <c r="L1" s="227"/>
      <c r="M1" s="227"/>
      <c r="N1" s="7"/>
      <c r="O1" s="7"/>
      <c r="P1" s="7"/>
      <c r="Q1" s="7"/>
      <c r="R1" s="7"/>
      <c r="S1" s="7"/>
      <c r="T1" s="7"/>
      <c r="U1" s="7"/>
      <c r="V1" s="7"/>
      <c r="W1" s="7"/>
      <c r="X1" s="7"/>
      <c r="Y1" s="7"/>
      <c r="Z1" s="7"/>
      <c r="AA1" s="7"/>
      <c r="AB1" s="7"/>
      <c r="AC1" s="7"/>
    </row>
    <row r="2" spans="1:39" s="3" customFormat="1" x14ac:dyDescent="0.25">
      <c r="A2" s="8"/>
      <c r="B2" s="131"/>
      <c r="C2" s="20"/>
      <c r="D2" s="9"/>
      <c r="E2" s="9"/>
      <c r="F2" s="9"/>
      <c r="G2" s="20"/>
      <c r="H2" s="9"/>
      <c r="I2" s="9"/>
      <c r="J2" s="9"/>
      <c r="K2" s="9"/>
      <c r="L2" s="9"/>
      <c r="M2" s="9"/>
      <c r="N2" s="9"/>
      <c r="O2" s="9"/>
      <c r="P2" s="9"/>
      <c r="Q2" s="9"/>
      <c r="R2" s="9"/>
      <c r="S2" s="9"/>
      <c r="T2" s="9"/>
      <c r="U2" s="9"/>
      <c r="V2" s="9"/>
      <c r="W2" s="9"/>
      <c r="X2" s="9"/>
      <c r="Y2" s="9"/>
      <c r="Z2" s="9"/>
      <c r="AA2" s="9"/>
      <c r="AB2" s="9"/>
      <c r="AC2" s="9"/>
    </row>
    <row r="3" spans="1:39" s="3" customFormat="1" x14ac:dyDescent="0.25">
      <c r="A3" s="8" t="s">
        <v>5</v>
      </c>
      <c r="B3" s="132" t="s">
        <v>221</v>
      </c>
      <c r="C3" s="21"/>
      <c r="D3" s="9"/>
      <c r="E3" s="9"/>
      <c r="F3" s="9"/>
      <c r="G3" s="20"/>
      <c r="H3" s="9"/>
      <c r="I3" s="9"/>
      <c r="J3" s="9"/>
      <c r="K3" s="9"/>
      <c r="L3" s="9"/>
      <c r="M3" s="9"/>
      <c r="N3" s="9"/>
      <c r="O3" s="9"/>
      <c r="P3" s="9"/>
      <c r="Q3" s="9"/>
      <c r="R3" s="9"/>
      <c r="S3" s="9"/>
      <c r="T3" s="9"/>
      <c r="U3" s="9"/>
      <c r="V3" s="9"/>
      <c r="W3" s="9"/>
      <c r="X3" s="9"/>
      <c r="Y3" s="9"/>
      <c r="Z3" s="9"/>
      <c r="AA3" s="9"/>
      <c r="AB3" s="9"/>
      <c r="AC3" s="9"/>
    </row>
    <row r="4" spans="1:39" s="10" customFormat="1" x14ac:dyDescent="0.25">
      <c r="A4" s="8" t="s">
        <v>6</v>
      </c>
      <c r="B4" s="132" t="s">
        <v>243</v>
      </c>
      <c r="C4" s="21"/>
      <c r="G4" s="21"/>
    </row>
    <row r="5" spans="1:39" s="10" customFormat="1" x14ac:dyDescent="0.25">
      <c r="A5" s="8"/>
      <c r="B5" s="132"/>
      <c r="C5" s="21"/>
      <c r="G5" s="21"/>
    </row>
    <row r="6" spans="1:39" s="10" customFormat="1" ht="20.25" x14ac:dyDescent="0.25">
      <c r="A6" s="8"/>
      <c r="B6" s="132"/>
      <c r="C6" s="21"/>
      <c r="G6" s="21"/>
      <c r="J6" s="237" t="s">
        <v>31</v>
      </c>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row>
    <row r="7" spans="1:39" s="12" customFormat="1" ht="84" x14ac:dyDescent="0.25">
      <c r="A7" s="11" t="s">
        <v>96</v>
      </c>
      <c r="B7" s="11" t="s">
        <v>7</v>
      </c>
      <c r="C7" s="11" t="s">
        <v>8</v>
      </c>
      <c r="D7" s="11" t="s">
        <v>9</v>
      </c>
      <c r="E7" s="11" t="s">
        <v>10</v>
      </c>
      <c r="F7" s="11" t="s">
        <v>33</v>
      </c>
      <c r="G7" s="11" t="s">
        <v>141</v>
      </c>
      <c r="H7" s="11" t="s">
        <v>35</v>
      </c>
      <c r="I7" s="11" t="s">
        <v>149</v>
      </c>
      <c r="J7" s="11" t="s">
        <v>11</v>
      </c>
      <c r="K7" s="11" t="s">
        <v>12</v>
      </c>
      <c r="L7" s="11" t="s">
        <v>13</v>
      </c>
      <c r="M7" s="11" t="s">
        <v>14</v>
      </c>
      <c r="N7" s="11" t="s">
        <v>15</v>
      </c>
      <c r="O7" s="11" t="s">
        <v>16</v>
      </c>
      <c r="P7" s="11" t="s">
        <v>17</v>
      </c>
      <c r="Q7" s="11" t="s">
        <v>18</v>
      </c>
      <c r="R7" s="11" t="s">
        <v>19</v>
      </c>
      <c r="S7" s="11" t="s">
        <v>20</v>
      </c>
      <c r="T7" s="11" t="s">
        <v>21</v>
      </c>
      <c r="U7" s="11" t="s">
        <v>22</v>
      </c>
      <c r="V7" s="11" t="s">
        <v>23</v>
      </c>
      <c r="W7" s="11" t="s">
        <v>24</v>
      </c>
      <c r="X7" s="11" t="s">
        <v>25</v>
      </c>
      <c r="Y7" s="11" t="s">
        <v>26</v>
      </c>
      <c r="Z7" s="11" t="s">
        <v>27</v>
      </c>
      <c r="AA7" s="11" t="s">
        <v>28</v>
      </c>
      <c r="AB7" s="11" t="s">
        <v>29</v>
      </c>
      <c r="AC7" s="11" t="s">
        <v>30</v>
      </c>
      <c r="AD7" s="11" t="s">
        <v>48</v>
      </c>
      <c r="AE7" s="11" t="s">
        <v>49</v>
      </c>
      <c r="AF7" s="11" t="s">
        <v>50</v>
      </c>
      <c r="AG7" s="11" t="s">
        <v>51</v>
      </c>
      <c r="AH7" s="11" t="s">
        <v>52</v>
      </c>
      <c r="AI7" s="11" t="s">
        <v>53</v>
      </c>
      <c r="AJ7" s="11" t="s">
        <v>54</v>
      </c>
      <c r="AK7" s="11" t="s">
        <v>55</v>
      </c>
      <c r="AL7" s="11" t="s">
        <v>56</v>
      </c>
      <c r="AM7" s="11" t="s">
        <v>57</v>
      </c>
    </row>
    <row r="8" spans="1:39" s="17" customFormat="1" ht="48" x14ac:dyDescent="0.25">
      <c r="A8" s="14" t="s">
        <v>158</v>
      </c>
      <c r="B8" s="14" t="s">
        <v>158</v>
      </c>
      <c r="C8" s="14" t="s">
        <v>158</v>
      </c>
      <c r="D8" s="14" t="s">
        <v>158</v>
      </c>
      <c r="E8" s="14" t="s">
        <v>158</v>
      </c>
      <c r="F8" s="14" t="s">
        <v>158</v>
      </c>
      <c r="G8" s="15" t="s">
        <v>146</v>
      </c>
      <c r="H8" s="15" t="s">
        <v>146</v>
      </c>
      <c r="I8" s="15" t="s">
        <v>146</v>
      </c>
      <c r="J8" s="238" t="s">
        <v>301</v>
      </c>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40"/>
      <c r="AM8" s="15"/>
    </row>
    <row r="9" spans="1:39" x14ac:dyDescent="0.25">
      <c r="A9" s="24" t="s">
        <v>61</v>
      </c>
      <c r="B9" s="32"/>
      <c r="C9" s="32"/>
      <c r="D9" s="32"/>
      <c r="E9" s="32"/>
      <c r="F9" s="33">
        <f>SUM(F10:F34)</f>
        <v>2608897</v>
      </c>
      <c r="G9" s="52">
        <f>SUM(G10:G34)</f>
        <v>59</v>
      </c>
      <c r="H9" s="33">
        <f>SUM(H10:H34)</f>
        <v>4534782</v>
      </c>
      <c r="I9" s="130">
        <f>IF(F9&gt;0,H9/F9,0)</f>
        <v>1.7381989400118134</v>
      </c>
      <c r="J9" s="34">
        <f>SUM(J10:J34)</f>
        <v>78035</v>
      </c>
      <c r="K9" s="34">
        <f t="shared" ref="K9:AM9" si="0">SUM(K10:K34)</f>
        <v>131688</v>
      </c>
      <c r="L9" s="34">
        <f t="shared" si="0"/>
        <v>463340</v>
      </c>
      <c r="M9" s="34">
        <f t="shared" si="0"/>
        <v>180458</v>
      </c>
      <c r="N9" s="34">
        <f t="shared" si="0"/>
        <v>287757</v>
      </c>
      <c r="O9" s="34">
        <f t="shared" si="0"/>
        <v>497480</v>
      </c>
      <c r="P9" s="34">
        <f t="shared" si="0"/>
        <v>245319</v>
      </c>
      <c r="Q9" s="34">
        <f t="shared" si="0"/>
        <v>614534</v>
      </c>
      <c r="R9" s="34">
        <f t="shared" si="0"/>
        <v>296895</v>
      </c>
      <c r="S9" s="34">
        <f t="shared" si="0"/>
        <v>71571</v>
      </c>
      <c r="T9" s="34">
        <f t="shared" si="0"/>
        <v>434164</v>
      </c>
      <c r="U9" s="34">
        <f t="shared" si="0"/>
        <v>263372</v>
      </c>
      <c r="V9" s="34">
        <f t="shared" si="0"/>
        <v>170167</v>
      </c>
      <c r="W9" s="34">
        <f t="shared" si="0"/>
        <v>150047</v>
      </c>
      <c r="X9" s="34">
        <f t="shared" si="0"/>
        <v>224679</v>
      </c>
      <c r="Y9" s="34">
        <f t="shared" si="0"/>
        <v>130120</v>
      </c>
      <c r="Z9" s="34">
        <f t="shared" si="0"/>
        <v>42636</v>
      </c>
      <c r="AA9" s="34">
        <f t="shared" si="0"/>
        <v>22282</v>
      </c>
      <c r="AB9" s="34">
        <f t="shared" si="0"/>
        <v>65000</v>
      </c>
      <c r="AC9" s="34">
        <f t="shared" si="0"/>
        <v>23000</v>
      </c>
      <c r="AD9" s="34">
        <f t="shared" si="0"/>
        <v>40238</v>
      </c>
      <c r="AE9" s="34">
        <f t="shared" si="0"/>
        <v>102000</v>
      </c>
      <c r="AF9" s="34">
        <f t="shared" si="0"/>
        <v>0</v>
      </c>
      <c r="AG9" s="34">
        <f t="shared" si="0"/>
        <v>0</v>
      </c>
      <c r="AH9" s="34">
        <f t="shared" si="0"/>
        <v>0</v>
      </c>
      <c r="AI9" s="34">
        <f t="shared" si="0"/>
        <v>0</v>
      </c>
      <c r="AJ9" s="34">
        <f t="shared" si="0"/>
        <v>0</v>
      </c>
      <c r="AK9" s="34">
        <f t="shared" si="0"/>
        <v>0</v>
      </c>
      <c r="AL9" s="34">
        <f t="shared" si="0"/>
        <v>0</v>
      </c>
      <c r="AM9" s="34">
        <f t="shared" si="0"/>
        <v>0</v>
      </c>
    </row>
    <row r="10" spans="1:39" x14ac:dyDescent="0.25">
      <c r="A10" s="27" t="str">
        <f>'VPS1'!A9</f>
        <v>KELM-LEADER-19.2-SAVA-1</v>
      </c>
      <c r="B10" s="28" t="str">
        <f>'VPS1'!B9</f>
        <v>KELM</v>
      </c>
      <c r="C10" s="28">
        <f>'VPS1'!C9</f>
        <v>3</v>
      </c>
      <c r="D10" s="27" t="str">
        <f>'VPS1'!D9</f>
        <v>NVO socialinio verslo kūrimas ir plėtra</v>
      </c>
      <c r="E10" s="27" t="str">
        <f>'VPS1'!E9</f>
        <v>LEADER-19.2-SAVA-1</v>
      </c>
      <c r="F10" s="5">
        <f>'VPS1'!F9</f>
        <v>198244</v>
      </c>
      <c r="G10" s="53">
        <f t="shared" ref="G10:G34" si="1">COUNTIFS(J10:AM10,"&gt;0")</f>
        <v>3</v>
      </c>
      <c r="H10" s="5">
        <f>SUM(J10:AM10)</f>
        <v>365795</v>
      </c>
      <c r="I10" s="141">
        <f>IF(F10&gt;0,H10/F10,0)</f>
        <v>1.8451756421379715</v>
      </c>
      <c r="J10" s="149"/>
      <c r="K10" s="149"/>
      <c r="L10" s="149"/>
      <c r="M10" s="149"/>
      <c r="N10" s="149">
        <v>146318</v>
      </c>
      <c r="O10" s="149">
        <v>146318</v>
      </c>
      <c r="P10" s="149"/>
      <c r="Q10" s="149"/>
      <c r="R10" s="149"/>
      <c r="S10" s="149"/>
      <c r="T10" s="149"/>
      <c r="U10" s="149">
        <v>73159</v>
      </c>
      <c r="V10" s="149"/>
      <c r="W10" s="149"/>
      <c r="X10" s="149"/>
      <c r="Y10" s="149"/>
      <c r="Z10" s="149"/>
      <c r="AA10" s="149"/>
      <c r="AB10" s="149"/>
      <c r="AC10" s="149"/>
      <c r="AD10" s="149"/>
      <c r="AE10" s="149"/>
      <c r="AF10" s="149"/>
      <c r="AG10" s="149"/>
      <c r="AH10" s="149"/>
      <c r="AI10" s="149"/>
      <c r="AJ10" s="149"/>
      <c r="AK10" s="149"/>
      <c r="AL10" s="149"/>
      <c r="AM10" s="149"/>
    </row>
    <row r="11" spans="1:39" x14ac:dyDescent="0.25">
      <c r="A11" s="27" t="str">
        <f>'VPS1'!A10</f>
        <v>KELM-LEADER-19.2-SAVA-2</v>
      </c>
      <c r="B11" s="28" t="str">
        <f>'VPS1'!B10</f>
        <v>KELM</v>
      </c>
      <c r="C11" s="28">
        <f>'VPS1'!C10</f>
        <v>3</v>
      </c>
      <c r="D11" s="27" t="str">
        <f>'VPS1'!D10</f>
        <v>Privataus sektoriaus socialinio verslo kūrimas</v>
      </c>
      <c r="E11" s="27" t="str">
        <f>'VPS1'!E10</f>
        <v>LEADER-19.2-SAVA-2</v>
      </c>
      <c r="F11" s="5">
        <f>'VPS1'!F10</f>
        <v>73159</v>
      </c>
      <c r="G11" s="53">
        <f t="shared" si="1"/>
        <v>5</v>
      </c>
      <c r="H11" s="5">
        <f t="shared" ref="H11:H34" si="2">SUM(J11:AM11)</f>
        <v>438954</v>
      </c>
      <c r="I11" s="141">
        <f t="shared" ref="I11:I34" si="3">IF(F11&gt;0,H11/F11,0)</f>
        <v>6</v>
      </c>
      <c r="J11" s="149"/>
      <c r="K11" s="149"/>
      <c r="L11" s="149"/>
      <c r="M11" s="149"/>
      <c r="N11" s="149">
        <v>73159</v>
      </c>
      <c r="O11" s="149"/>
      <c r="P11" s="149">
        <v>73159</v>
      </c>
      <c r="Q11" s="149">
        <v>146318</v>
      </c>
      <c r="R11" s="149"/>
      <c r="S11" s="149"/>
      <c r="T11" s="149"/>
      <c r="U11" s="149">
        <v>73159</v>
      </c>
      <c r="V11" s="149">
        <v>73159</v>
      </c>
      <c r="W11" s="149"/>
      <c r="X11" s="149"/>
      <c r="Y11" s="149"/>
      <c r="Z11" s="149"/>
      <c r="AA11" s="149"/>
      <c r="AB11" s="149"/>
      <c r="AC11" s="149"/>
      <c r="AD11" s="149"/>
      <c r="AE11" s="149"/>
      <c r="AF11" s="149"/>
      <c r="AG11" s="149"/>
      <c r="AH11" s="149"/>
      <c r="AI11" s="149"/>
      <c r="AJ11" s="149"/>
      <c r="AK11" s="149"/>
      <c r="AL11" s="149"/>
      <c r="AM11" s="149"/>
    </row>
    <row r="12" spans="1:39" x14ac:dyDescent="0.25">
      <c r="A12" s="27" t="str">
        <f>'VPS1'!A11</f>
        <v>KELM-LEADER-19.2-SAVA-3</v>
      </c>
      <c r="B12" s="28" t="str">
        <f>'VPS1'!B11</f>
        <v>KELM</v>
      </c>
      <c r="C12" s="28">
        <f>'VPS1'!C11</f>
        <v>3</v>
      </c>
      <c r="D12" s="27" t="str">
        <f>'VPS1'!D11</f>
        <v>Vietos projektų pareiškėjų ir vykdytojų mokymas, įgūdžių įgijimas</v>
      </c>
      <c r="E12" s="27" t="str">
        <f>'VPS1'!E11</f>
        <v>LEADER-19.2-SAVA-3</v>
      </c>
      <c r="F12" s="5">
        <f>'VPS1'!F11</f>
        <v>70356</v>
      </c>
      <c r="G12" s="53">
        <f t="shared" si="1"/>
        <v>5</v>
      </c>
      <c r="H12" s="5">
        <f t="shared" si="2"/>
        <v>252111</v>
      </c>
      <c r="I12" s="141">
        <f t="shared" si="3"/>
        <v>3.5833617601910284</v>
      </c>
      <c r="J12" s="147">
        <v>48771</v>
      </c>
      <c r="K12" s="147"/>
      <c r="L12" s="147"/>
      <c r="M12" s="147">
        <v>48771</v>
      </c>
      <c r="N12" s="147">
        <v>48771</v>
      </c>
      <c r="O12" s="147"/>
      <c r="P12" s="147"/>
      <c r="Q12" s="147"/>
      <c r="R12" s="147"/>
      <c r="S12" s="147"/>
      <c r="T12" s="212">
        <v>57027</v>
      </c>
      <c r="U12" s="147"/>
      <c r="V12" s="147"/>
      <c r="W12" s="149">
        <v>48771</v>
      </c>
      <c r="X12" s="149"/>
      <c r="Y12" s="149"/>
      <c r="Z12" s="149"/>
      <c r="AA12" s="149"/>
      <c r="AB12" s="149"/>
      <c r="AC12" s="149"/>
      <c r="AD12" s="149"/>
      <c r="AE12" s="149"/>
      <c r="AF12" s="149"/>
      <c r="AG12" s="149"/>
      <c r="AH12" s="149"/>
      <c r="AI12" s="149"/>
      <c r="AJ12" s="149"/>
      <c r="AK12" s="149"/>
      <c r="AL12" s="149"/>
      <c r="AM12" s="149"/>
    </row>
    <row r="13" spans="1:39" x14ac:dyDescent="0.25">
      <c r="A13" s="27" t="str">
        <f>'VPS1'!A12</f>
        <v>KELM-LEADER-19.2-SAVA-5</v>
      </c>
      <c r="B13" s="28" t="str">
        <f>'VPS1'!B12</f>
        <v>KELM</v>
      </c>
      <c r="C13" s="28">
        <f>'VPS1'!C12</f>
        <v>1</v>
      </c>
      <c r="D13" s="27" t="str">
        <f>'VPS1'!D12</f>
        <v>Jaunimo užimtumo ir integravimosi į vietos bendruomenes veiklų rėmimas</v>
      </c>
      <c r="E13" s="27" t="str">
        <f>'VPS1'!E12</f>
        <v>LEADER-19.2-SAVA-5</v>
      </c>
      <c r="F13" s="5">
        <f>'VPS1'!F12</f>
        <v>0</v>
      </c>
      <c r="G13" s="53">
        <f t="shared" si="1"/>
        <v>0</v>
      </c>
      <c r="H13" s="5">
        <f t="shared" si="2"/>
        <v>0</v>
      </c>
      <c r="I13" s="141">
        <f t="shared" si="3"/>
        <v>0</v>
      </c>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row>
    <row r="14" spans="1:39" x14ac:dyDescent="0.25">
      <c r="A14" s="27" t="str">
        <f>'VPS1'!A13</f>
        <v>KELM-LEADER-19.2-SAVA-5.1</v>
      </c>
      <c r="B14" s="28" t="str">
        <f>'VPS1'!B13</f>
        <v>KELM</v>
      </c>
      <c r="C14" s="28">
        <f>'VPS1'!C13</f>
        <v>2</v>
      </c>
      <c r="D14" s="27" t="str">
        <f>'VPS1'!D13</f>
        <v>Parama laisvalaikio, sporto, kultūros ir neformalaus švietimo iniciatyvų skatinimui</v>
      </c>
      <c r="E14" s="27" t="str">
        <f>'VPS1'!E13</f>
        <v>LEADER-19.2-SAVA-5.1</v>
      </c>
      <c r="F14" s="5">
        <f>'VPS1'!F13</f>
        <v>102759</v>
      </c>
      <c r="G14" s="53">
        <f t="shared" si="1"/>
        <v>3</v>
      </c>
      <c r="H14" s="5">
        <f t="shared" si="2"/>
        <v>113907</v>
      </c>
      <c r="I14" s="141">
        <f t="shared" si="3"/>
        <v>1.1084868478673402</v>
      </c>
      <c r="J14" s="149"/>
      <c r="K14" s="149">
        <v>58528</v>
      </c>
      <c r="L14" s="149"/>
      <c r="M14" s="149"/>
      <c r="N14" s="149"/>
      <c r="O14" s="149"/>
      <c r="P14" s="149"/>
      <c r="Q14" s="149"/>
      <c r="R14" s="149">
        <v>43161</v>
      </c>
      <c r="S14" s="149">
        <v>12218</v>
      </c>
      <c r="T14" s="149"/>
      <c r="U14" s="149"/>
      <c r="V14" s="149"/>
      <c r="W14" s="149"/>
      <c r="X14" s="149"/>
      <c r="Y14" s="149"/>
      <c r="Z14" s="149"/>
      <c r="AA14" s="149"/>
      <c r="AB14" s="149"/>
      <c r="AC14" s="149"/>
      <c r="AD14" s="149"/>
      <c r="AE14" s="149"/>
      <c r="AF14" s="149"/>
      <c r="AG14" s="149"/>
      <c r="AH14" s="149"/>
      <c r="AI14" s="149"/>
      <c r="AJ14" s="149"/>
      <c r="AK14" s="149"/>
      <c r="AL14" s="149"/>
      <c r="AM14" s="149"/>
    </row>
    <row r="15" spans="1:39" x14ac:dyDescent="0.25">
      <c r="A15" s="27" t="str">
        <f>'VPS1'!A14</f>
        <v>KELM-LEADER-19.2-SAVA-5.2</v>
      </c>
      <c r="B15" s="28" t="str">
        <f>'VPS1'!B14</f>
        <v>KELM</v>
      </c>
      <c r="C15" s="28">
        <f>'VPS1'!C14</f>
        <v>2</v>
      </c>
      <c r="D15" s="27" t="str">
        <f>'VPS1'!D14</f>
        <v>Parama jaunimo verslumo iniciatyvų kūrimuisi</v>
      </c>
      <c r="E15" s="27" t="str">
        <f>'VPS1'!E14</f>
        <v>LEADER-19.2-SAVA-5.2</v>
      </c>
      <c r="F15" s="5">
        <f>'VPS1'!F14</f>
        <v>37595</v>
      </c>
      <c r="G15" s="53">
        <f t="shared" si="1"/>
        <v>4</v>
      </c>
      <c r="H15" s="5">
        <f t="shared" si="2"/>
        <v>78270</v>
      </c>
      <c r="I15" s="141">
        <f t="shared" si="3"/>
        <v>2.0819257880037241</v>
      </c>
      <c r="J15" s="149"/>
      <c r="K15" s="149"/>
      <c r="L15" s="149"/>
      <c r="M15" s="149">
        <v>19509</v>
      </c>
      <c r="N15" s="149">
        <v>19509</v>
      </c>
      <c r="O15" s="149"/>
      <c r="P15" s="149"/>
      <c r="Q15" s="149"/>
      <c r="R15" s="149">
        <v>19626</v>
      </c>
      <c r="S15" s="149">
        <v>19626</v>
      </c>
      <c r="T15" s="149"/>
      <c r="U15" s="149"/>
      <c r="V15" s="149"/>
      <c r="W15" s="149"/>
      <c r="X15" s="149"/>
      <c r="Y15" s="149"/>
      <c r="Z15" s="149"/>
      <c r="AA15" s="149"/>
      <c r="AB15" s="149"/>
      <c r="AC15" s="149"/>
      <c r="AD15" s="149"/>
      <c r="AE15" s="149"/>
      <c r="AF15" s="149"/>
      <c r="AG15" s="149"/>
      <c r="AH15" s="149"/>
      <c r="AI15" s="149"/>
      <c r="AJ15" s="149"/>
      <c r="AK15" s="149"/>
      <c r="AL15" s="149"/>
      <c r="AM15" s="149"/>
    </row>
    <row r="16" spans="1:39" x14ac:dyDescent="0.25">
      <c r="A16" s="27" t="str">
        <f>'VPS1'!A15</f>
        <v>KELM-LEADER-19.2-SAVA-6</v>
      </c>
      <c r="B16" s="28" t="str">
        <f>'VPS1'!B15</f>
        <v>KELM</v>
      </c>
      <c r="C16" s="28">
        <f>'VPS1'!C15</f>
        <v>1</v>
      </c>
      <c r="D16" s="27" t="str">
        <f>'VPS1'!D15</f>
        <v>Privataus verslo sektoriaus ekonominio gyvybingumo skatinimas</v>
      </c>
      <c r="E16" s="27" t="str">
        <f>'VPS1'!E15</f>
        <v>LEADER-19.2-SAVA-6</v>
      </c>
      <c r="F16" s="5">
        <f>'VPS1'!F15</f>
        <v>0</v>
      </c>
      <c r="G16" s="53">
        <f t="shared" si="1"/>
        <v>0</v>
      </c>
      <c r="H16" s="5">
        <f t="shared" si="2"/>
        <v>0</v>
      </c>
      <c r="I16" s="141">
        <f t="shared" si="3"/>
        <v>0</v>
      </c>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row>
    <row r="17" spans="1:39" x14ac:dyDescent="0.25">
      <c r="A17" s="27" t="str">
        <f>'VPS1'!A16</f>
        <v>KELM-LEADER-19.2-SAVA-6.1</v>
      </c>
      <c r="B17" s="28" t="str">
        <f>'VPS1'!B16</f>
        <v>KELM</v>
      </c>
      <c r="C17" s="28">
        <f>'VPS1'!C16</f>
        <v>2</v>
      </c>
      <c r="D17" s="27" t="str">
        <f>'VPS1'!D16</f>
        <v>Parama alternatyvių žemės ūkio veiklų vykdymui</v>
      </c>
      <c r="E17" s="27" t="str">
        <f>'VPS1'!E16</f>
        <v>LEADER-19.2-SAVA-6.1</v>
      </c>
      <c r="F17" s="5">
        <f>'VPS1'!F16</f>
        <v>854918</v>
      </c>
      <c r="G17" s="53">
        <f t="shared" si="1"/>
        <v>11</v>
      </c>
      <c r="H17" s="5">
        <f t="shared" si="2"/>
        <v>794019</v>
      </c>
      <c r="I17" s="141">
        <f t="shared" si="3"/>
        <v>0.92876626764204284</v>
      </c>
      <c r="J17" s="149"/>
      <c r="K17" s="149"/>
      <c r="L17" s="149">
        <v>102423</v>
      </c>
      <c r="M17" s="149"/>
      <c r="N17" s="220"/>
      <c r="O17" s="149"/>
      <c r="P17" s="149">
        <v>136564</v>
      </c>
      <c r="Q17" s="149"/>
      <c r="R17" s="149"/>
      <c r="S17" s="149"/>
      <c r="T17" s="149"/>
      <c r="U17" s="149"/>
      <c r="V17" s="149">
        <v>97008</v>
      </c>
      <c r="W17" s="149"/>
      <c r="X17" s="149">
        <v>110782</v>
      </c>
      <c r="Y17" s="149">
        <v>71593</v>
      </c>
      <c r="Z17" s="149">
        <v>38129</v>
      </c>
      <c r="AA17" s="149">
        <v>22282</v>
      </c>
      <c r="AB17" s="149">
        <v>50000</v>
      </c>
      <c r="AC17" s="149">
        <v>23000</v>
      </c>
      <c r="AD17" s="149">
        <v>40238</v>
      </c>
      <c r="AE17" s="149">
        <v>102000</v>
      </c>
      <c r="AF17" s="149"/>
      <c r="AG17" s="149"/>
      <c r="AH17" s="149"/>
      <c r="AI17" s="149"/>
      <c r="AJ17" s="149"/>
      <c r="AK17" s="149"/>
      <c r="AL17" s="149"/>
      <c r="AM17" s="149"/>
    </row>
    <row r="18" spans="1:39" x14ac:dyDescent="0.25">
      <c r="A18" s="27" t="str">
        <f>'VPS1'!A17</f>
        <v>KELM-LEADER-19.2-SAVA-6.2</v>
      </c>
      <c r="B18" s="28" t="str">
        <f>'VPS1'!B17</f>
        <v>KELM</v>
      </c>
      <c r="C18" s="28">
        <f>'VPS1'!C17</f>
        <v>2</v>
      </c>
      <c r="D18" s="27" t="str">
        <f>'VPS1'!D17</f>
        <v>Parama žemės ūkio produktų perdirbimui</v>
      </c>
      <c r="E18" s="27" t="str">
        <f>'VPS1'!E17</f>
        <v>LEADER-19.2-SAVA-6.2</v>
      </c>
      <c r="F18" s="5">
        <f>'VPS1'!F17</f>
        <v>0</v>
      </c>
      <c r="G18" s="53">
        <f t="shared" si="1"/>
        <v>2</v>
      </c>
      <c r="H18" s="5">
        <f t="shared" si="2"/>
        <v>103878</v>
      </c>
      <c r="I18" s="141">
        <f t="shared" si="3"/>
        <v>0</v>
      </c>
      <c r="J18" s="149"/>
      <c r="K18" s="149"/>
      <c r="L18" s="149">
        <v>68282</v>
      </c>
      <c r="M18" s="149"/>
      <c r="N18" s="149"/>
      <c r="O18" s="149"/>
      <c r="P18" s="149">
        <v>35596</v>
      </c>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row>
    <row r="19" spans="1:39" x14ac:dyDescent="0.25">
      <c r="A19" s="27" t="str">
        <f>'VPS1'!A18</f>
        <v>KELM-LEADER-19.2-SAVA-7</v>
      </c>
      <c r="B19" s="28" t="str">
        <f>'VPS1'!B18</f>
        <v>KELM</v>
      </c>
      <c r="C19" s="28">
        <f>'VPS1'!C18</f>
        <v>1</v>
      </c>
      <c r="D19" s="27" t="str">
        <f>'VPS1'!D18</f>
        <v>Bendruomenių ir kitų pelno nesiekiančių organziacijų verslo iniciatyvų kūrimosi skatinimas</v>
      </c>
      <c r="E19" s="27" t="str">
        <f>'VPS1'!E18</f>
        <v>LEADER-19.2-SAVA-7</v>
      </c>
      <c r="F19" s="5">
        <f>'VPS1'!F18</f>
        <v>0</v>
      </c>
      <c r="G19" s="53">
        <f t="shared" si="1"/>
        <v>0</v>
      </c>
      <c r="H19" s="5">
        <f t="shared" si="2"/>
        <v>0</v>
      </c>
      <c r="I19" s="141">
        <f t="shared" si="3"/>
        <v>0</v>
      </c>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row>
    <row r="20" spans="1:39" x14ac:dyDescent="0.25">
      <c r="A20" s="27" t="str">
        <f>'VPS1'!A19</f>
        <v>KELM-LEADER-19.2-SAVA-7.1</v>
      </c>
      <c r="B20" s="28" t="str">
        <f>'VPS1'!B19</f>
        <v>KELM</v>
      </c>
      <c r="C20" s="28">
        <f>'VPS1'!C19</f>
        <v>2</v>
      </c>
      <c r="D20" s="27" t="str">
        <f>'VPS1'!D19</f>
        <v>Parama buitinių ir kitų paslaugų plėtrai kaimo vietovėse</v>
      </c>
      <c r="E20" s="27" t="str">
        <f>'VPS1'!E19</f>
        <v>LEADER-19.2-SAVA-7.1</v>
      </c>
      <c r="F20" s="5">
        <f>'VPS1'!F19</f>
        <v>771269</v>
      </c>
      <c r="G20" s="53">
        <f t="shared" si="1"/>
        <v>8</v>
      </c>
      <c r="H20" s="5">
        <f t="shared" si="2"/>
        <v>1372096</v>
      </c>
      <c r="I20" s="141">
        <f t="shared" si="3"/>
        <v>1.7790109546734019</v>
      </c>
      <c r="J20" s="149"/>
      <c r="K20" s="149"/>
      <c r="L20" s="149">
        <v>175581</v>
      </c>
      <c r="M20" s="149"/>
      <c r="N20" s="149"/>
      <c r="O20" s="149">
        <v>351162</v>
      </c>
      <c r="P20" s="149"/>
      <c r="Q20" s="149">
        <v>351162</v>
      </c>
      <c r="R20" s="149">
        <v>117054</v>
      </c>
      <c r="S20" s="149"/>
      <c r="T20" s="149">
        <v>201556</v>
      </c>
      <c r="U20" s="149"/>
      <c r="V20" s="149"/>
      <c r="W20" s="149">
        <v>58527</v>
      </c>
      <c r="X20" s="149">
        <v>58527</v>
      </c>
      <c r="Y20" s="149">
        <v>58527</v>
      </c>
      <c r="Z20" s="149"/>
      <c r="AA20" s="149"/>
      <c r="AB20" s="149"/>
      <c r="AC20" s="149"/>
      <c r="AD20" s="149"/>
      <c r="AE20" s="149"/>
      <c r="AF20" s="149"/>
      <c r="AG20" s="149"/>
      <c r="AH20" s="149"/>
      <c r="AI20" s="149"/>
      <c r="AJ20" s="149"/>
      <c r="AK20" s="149"/>
      <c r="AL20" s="149"/>
      <c r="AM20" s="149"/>
    </row>
    <row r="21" spans="1:39" x14ac:dyDescent="0.25">
      <c r="A21" s="27" t="str">
        <f>'VPS1'!A20</f>
        <v>KELM-LEADER-19.2-SAVA-7.2</v>
      </c>
      <c r="B21" s="28" t="str">
        <f>'VPS1'!B20</f>
        <v>KELM</v>
      </c>
      <c r="C21" s="28">
        <f>'VPS1'!C20</f>
        <v>2</v>
      </c>
      <c r="D21" s="27" t="str">
        <f>'VPS1'!D20</f>
        <v>Parama maisto tiekimo grandinės organizavimui ir žemės ūkio perdirbimui</v>
      </c>
      <c r="E21" s="27" t="str">
        <f>'VPS1'!E20</f>
        <v>LEADER-19.2-SAVA-7.2</v>
      </c>
      <c r="F21" s="5">
        <f>'VPS1'!F20</f>
        <v>113832</v>
      </c>
      <c r="G21" s="53">
        <f t="shared" si="1"/>
        <v>5</v>
      </c>
      <c r="H21" s="5">
        <f t="shared" si="2"/>
        <v>643797</v>
      </c>
      <c r="I21" s="141">
        <f t="shared" si="3"/>
        <v>5.6556767868437694</v>
      </c>
      <c r="J21" s="149"/>
      <c r="K21" s="149"/>
      <c r="L21" s="149">
        <v>117054</v>
      </c>
      <c r="M21" s="149"/>
      <c r="N21" s="149"/>
      <c r="O21" s="149"/>
      <c r="P21" s="149"/>
      <c r="Q21" s="149">
        <v>117054</v>
      </c>
      <c r="R21" s="149">
        <v>117054</v>
      </c>
      <c r="S21" s="149"/>
      <c r="T21" s="149">
        <v>175581</v>
      </c>
      <c r="U21" s="149">
        <v>117054</v>
      </c>
      <c r="V21" s="149"/>
      <c r="W21" s="149"/>
      <c r="X21" s="149"/>
      <c r="Y21" s="149"/>
      <c r="Z21" s="149"/>
      <c r="AA21" s="149"/>
      <c r="AB21" s="149"/>
      <c r="AC21" s="149"/>
      <c r="AD21" s="149"/>
      <c r="AE21" s="149"/>
      <c r="AF21" s="149"/>
      <c r="AG21" s="149"/>
      <c r="AH21" s="149"/>
      <c r="AI21" s="149"/>
      <c r="AJ21" s="149"/>
      <c r="AK21" s="149"/>
      <c r="AL21" s="149"/>
      <c r="AM21" s="149"/>
    </row>
    <row r="22" spans="1:39" x14ac:dyDescent="0.25">
      <c r="A22" s="27" t="str">
        <f>'VPS1'!A21</f>
        <v>KELM-LEADER-19.2-SAVA-8</v>
      </c>
      <c r="B22" s="28" t="str">
        <f>'VPS1'!B21</f>
        <v>KELM</v>
      </c>
      <c r="C22" s="28">
        <f>'VPS1'!C21</f>
        <v>1</v>
      </c>
      <c r="D22" s="27" t="str">
        <f>'VPS1'!D21</f>
        <v>Kaimo tradicijų puoselėjimas, mokomųjų, švietėjiškų veiklų rėmimas</v>
      </c>
      <c r="E22" s="27" t="str">
        <f>'VPS1'!E21</f>
        <v>LEADER-19.2-SAVA-8</v>
      </c>
      <c r="F22" s="5">
        <f>'VPS1'!F21</f>
        <v>0</v>
      </c>
      <c r="G22" s="53">
        <f t="shared" si="1"/>
        <v>0</v>
      </c>
      <c r="H22" s="5">
        <f t="shared" si="2"/>
        <v>0</v>
      </c>
      <c r="I22" s="141">
        <f t="shared" si="3"/>
        <v>0</v>
      </c>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row>
    <row r="23" spans="1:39" x14ac:dyDescent="0.25">
      <c r="A23" s="27" t="str">
        <f>'VPS1'!A22</f>
        <v>KELM-LEADER-19.2-SAVA-8.1</v>
      </c>
      <c r="B23" s="28" t="str">
        <f>'VPS1'!B22</f>
        <v>KELM</v>
      </c>
      <c r="C23" s="28">
        <f>'VPS1'!C22</f>
        <v>2</v>
      </c>
      <c r="D23" s="27" t="str">
        <f>'VPS1'!D22</f>
        <v>Kultūros savitumo ir tradicijų išsaugojimas, sveikos gyvensos ir aktyvaus poilsio</v>
      </c>
      <c r="E23" s="27" t="str">
        <f>'VPS1'!E22</f>
        <v>LEADER-19.2-SAVA-8.1</v>
      </c>
      <c r="F23" s="5">
        <f>'VPS1'!F22</f>
        <v>179857</v>
      </c>
      <c r="G23" s="53">
        <f t="shared" si="1"/>
        <v>6</v>
      </c>
      <c r="H23" s="5">
        <f t="shared" si="2"/>
        <v>137839</v>
      </c>
      <c r="I23" s="141">
        <f t="shared" si="3"/>
        <v>0.7663810694051385</v>
      </c>
      <c r="J23" s="149"/>
      <c r="K23" s="149"/>
      <c r="L23" s="149"/>
      <c r="M23" s="149">
        <v>39018</v>
      </c>
      <c r="N23" s="149"/>
      <c r="O23" s="149"/>
      <c r="P23" s="149"/>
      <c r="Q23" s="149"/>
      <c r="R23" s="149"/>
      <c r="S23" s="149">
        <v>39727</v>
      </c>
      <c r="T23" s="149"/>
      <c r="U23" s="149"/>
      <c r="V23" s="149"/>
      <c r="W23" s="149">
        <v>13485</v>
      </c>
      <c r="X23" s="149">
        <v>26102</v>
      </c>
      <c r="Y23" s="149"/>
      <c r="Z23" s="149">
        <v>4507</v>
      </c>
      <c r="AA23" s="149"/>
      <c r="AB23" s="149">
        <v>15000</v>
      </c>
      <c r="AC23" s="149"/>
      <c r="AD23" s="149"/>
      <c r="AE23" s="149"/>
      <c r="AF23" s="149"/>
      <c r="AG23" s="149"/>
      <c r="AH23" s="149"/>
      <c r="AI23" s="149"/>
      <c r="AJ23" s="149"/>
      <c r="AK23" s="149"/>
      <c r="AL23" s="149"/>
      <c r="AM23" s="149"/>
    </row>
    <row r="24" spans="1:39" x14ac:dyDescent="0.25">
      <c r="A24" s="27" t="str">
        <f>'VPS1'!A23</f>
        <v>KELM-LEADER-19.2-SAVA-8.2</v>
      </c>
      <c r="B24" s="28" t="str">
        <f>'VPS1'!B23</f>
        <v>KELM</v>
      </c>
      <c r="C24" s="28">
        <f>'VPS1'!C23</f>
        <v>2</v>
      </c>
      <c r="D24" s="27" t="str">
        <f>'VPS1'!D23</f>
        <v>Laisvalaikio ir turizmo veiklų skatinimas saugomose teritorijose</v>
      </c>
      <c r="E24" s="27" t="str">
        <f>'VPS1'!E23</f>
        <v>LEADER-19.2-SAVA-8.2</v>
      </c>
      <c r="F24" s="5">
        <f>'VPS1'!F23</f>
        <v>29227</v>
      </c>
      <c r="G24" s="53">
        <f t="shared" si="1"/>
        <v>2</v>
      </c>
      <c r="H24" s="5">
        <f t="shared" si="2"/>
        <v>29264</v>
      </c>
      <c r="I24" s="141">
        <f t="shared" si="3"/>
        <v>1.0012659527149554</v>
      </c>
      <c r="J24" s="149"/>
      <c r="K24" s="149">
        <v>14632</v>
      </c>
      <c r="L24" s="149"/>
      <c r="M24" s="149">
        <v>14632</v>
      </c>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row>
    <row r="25" spans="1:39" x14ac:dyDescent="0.25">
      <c r="A25" s="27" t="str">
        <f>'VPS1'!A24</f>
        <v>KELM-LEADER-19.2-SAVA-9</v>
      </c>
      <c r="B25" s="28" t="str">
        <f>'VPS1'!B24</f>
        <v>KELM</v>
      </c>
      <c r="C25" s="28">
        <f>'VPS1'!C24</f>
        <v>3</v>
      </c>
      <c r="D25" s="27" t="str">
        <f>'VPS1'!D24</f>
        <v>Pagrindinės paslaugos ir kaimų atnaujinimas kaimo vietovėse</v>
      </c>
      <c r="E25" s="27" t="str">
        <f>'VPS1'!E24</f>
        <v>LEADER-19.2-SAVA-9</v>
      </c>
      <c r="F25" s="5">
        <f>'VPS1'!F24</f>
        <v>177681</v>
      </c>
      <c r="G25" s="53">
        <f t="shared" si="1"/>
        <v>5</v>
      </c>
      <c r="H25" s="5">
        <f t="shared" si="2"/>
        <v>204852</v>
      </c>
      <c r="I25" s="141">
        <f t="shared" si="3"/>
        <v>1.15292012089081</v>
      </c>
      <c r="J25" s="149">
        <v>29264</v>
      </c>
      <c r="K25" s="149">
        <v>58528</v>
      </c>
      <c r="L25" s="149"/>
      <c r="M25" s="149">
        <v>58528</v>
      </c>
      <c r="N25" s="149"/>
      <c r="O25" s="149"/>
      <c r="P25" s="149"/>
      <c r="Q25" s="149"/>
      <c r="R25" s="149"/>
      <c r="S25" s="149"/>
      <c r="T25" s="149"/>
      <c r="U25" s="149"/>
      <c r="V25" s="149"/>
      <c r="W25" s="149">
        <v>29264</v>
      </c>
      <c r="X25" s="149">
        <v>29268</v>
      </c>
      <c r="Y25" s="149"/>
      <c r="Z25" s="149"/>
      <c r="AA25" s="149"/>
      <c r="AB25" s="149"/>
      <c r="AC25" s="149"/>
      <c r="AD25" s="149"/>
      <c r="AE25" s="149"/>
      <c r="AF25" s="149"/>
      <c r="AG25" s="149"/>
      <c r="AH25" s="149"/>
      <c r="AI25" s="149"/>
      <c r="AJ25" s="149"/>
      <c r="AK25" s="149"/>
      <c r="AL25" s="149"/>
      <c r="AM25" s="149"/>
    </row>
    <row r="26" spans="1:39" x14ac:dyDescent="0.25">
      <c r="A26" s="27" t="str">
        <f>'VPS1'!A25</f>
        <v>-</v>
      </c>
      <c r="B26" s="28">
        <f>'VPS1'!B25</f>
        <v>0</v>
      </c>
      <c r="C26" s="28">
        <f>'VPS1'!C25</f>
        <v>0</v>
      </c>
      <c r="D26" s="27">
        <f>'VPS1'!D25</f>
        <v>0</v>
      </c>
      <c r="E26" s="27">
        <f>'VPS1'!E25</f>
        <v>0</v>
      </c>
      <c r="F26" s="5">
        <f>'VPS1'!F25</f>
        <v>0</v>
      </c>
      <c r="G26" s="53">
        <f t="shared" si="1"/>
        <v>0</v>
      </c>
      <c r="H26" s="5">
        <f t="shared" si="2"/>
        <v>0</v>
      </c>
      <c r="I26" s="141">
        <f t="shared" si="3"/>
        <v>0</v>
      </c>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row>
    <row r="27" spans="1:39" x14ac:dyDescent="0.25">
      <c r="A27" s="27" t="str">
        <f>'VPS1'!A26</f>
        <v>-</v>
      </c>
      <c r="B27" s="28">
        <f>'VPS1'!B26</f>
        <v>0</v>
      </c>
      <c r="C27" s="28">
        <f>'VPS1'!C26</f>
        <v>0</v>
      </c>
      <c r="D27" s="27">
        <f>'VPS1'!D26</f>
        <v>0</v>
      </c>
      <c r="E27" s="27">
        <f>'VPS1'!E26</f>
        <v>0</v>
      </c>
      <c r="F27" s="5">
        <f>'VPS1'!F26</f>
        <v>0</v>
      </c>
      <c r="G27" s="53">
        <f t="shared" si="1"/>
        <v>0</v>
      </c>
      <c r="H27" s="5">
        <f t="shared" si="2"/>
        <v>0</v>
      </c>
      <c r="I27" s="141">
        <f t="shared" si="3"/>
        <v>0</v>
      </c>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row>
    <row r="28" spans="1:39" x14ac:dyDescent="0.25">
      <c r="A28" s="27" t="str">
        <f>'VPS1'!A27</f>
        <v>-</v>
      </c>
      <c r="B28" s="28">
        <f>'VPS1'!B27</f>
        <v>0</v>
      </c>
      <c r="C28" s="28">
        <f>'VPS1'!C27</f>
        <v>0</v>
      </c>
      <c r="D28" s="27">
        <f>'VPS1'!D27</f>
        <v>0</v>
      </c>
      <c r="E28" s="27">
        <f>'VPS1'!E27</f>
        <v>0</v>
      </c>
      <c r="F28" s="5">
        <f>'VPS1'!F27</f>
        <v>0</v>
      </c>
      <c r="G28" s="53">
        <f t="shared" si="1"/>
        <v>0</v>
      </c>
      <c r="H28" s="5">
        <f t="shared" si="2"/>
        <v>0</v>
      </c>
      <c r="I28" s="141">
        <f t="shared" si="3"/>
        <v>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row>
    <row r="29" spans="1:39" x14ac:dyDescent="0.25">
      <c r="A29" s="27" t="str">
        <f>'VPS1'!A28</f>
        <v>-</v>
      </c>
      <c r="B29" s="28">
        <f>'VPS1'!B28</f>
        <v>0</v>
      </c>
      <c r="C29" s="28">
        <f>'VPS1'!C28</f>
        <v>0</v>
      </c>
      <c r="D29" s="27">
        <f>'VPS1'!D28</f>
        <v>0</v>
      </c>
      <c r="E29" s="27">
        <f>'VPS1'!E28</f>
        <v>0</v>
      </c>
      <c r="F29" s="5">
        <f>'VPS1'!F28</f>
        <v>0</v>
      </c>
      <c r="G29" s="53">
        <f t="shared" si="1"/>
        <v>0</v>
      </c>
      <c r="H29" s="5">
        <f t="shared" si="2"/>
        <v>0</v>
      </c>
      <c r="I29" s="141">
        <f t="shared" si="3"/>
        <v>0</v>
      </c>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row>
    <row r="30" spans="1:39" x14ac:dyDescent="0.25">
      <c r="A30" s="27" t="str">
        <f>'VPS1'!A29</f>
        <v>-</v>
      </c>
      <c r="B30" s="28">
        <f>'VPS1'!B29</f>
        <v>0</v>
      </c>
      <c r="C30" s="28">
        <f>'VPS1'!C29</f>
        <v>0</v>
      </c>
      <c r="D30" s="27">
        <f>'VPS1'!D29</f>
        <v>0</v>
      </c>
      <c r="E30" s="27">
        <f>'VPS1'!E29</f>
        <v>0</v>
      </c>
      <c r="F30" s="5">
        <f>'VPS1'!F29</f>
        <v>0</v>
      </c>
      <c r="G30" s="53">
        <f t="shared" si="1"/>
        <v>0</v>
      </c>
      <c r="H30" s="5">
        <f t="shared" si="2"/>
        <v>0</v>
      </c>
      <c r="I30" s="141">
        <f t="shared" si="3"/>
        <v>0</v>
      </c>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row>
    <row r="31" spans="1:39" x14ac:dyDescent="0.25">
      <c r="A31" s="27" t="str">
        <f>'VPS1'!A30</f>
        <v>-</v>
      </c>
      <c r="B31" s="28">
        <f>'VPS1'!B30</f>
        <v>0</v>
      </c>
      <c r="C31" s="28">
        <f>'VPS1'!C30</f>
        <v>0</v>
      </c>
      <c r="D31" s="27">
        <f>'VPS1'!D30</f>
        <v>0</v>
      </c>
      <c r="E31" s="27">
        <f>'VPS1'!E30</f>
        <v>0</v>
      </c>
      <c r="F31" s="5">
        <f>'VPS1'!F30</f>
        <v>0</v>
      </c>
      <c r="G31" s="53">
        <f t="shared" si="1"/>
        <v>0</v>
      </c>
      <c r="H31" s="5">
        <f t="shared" si="2"/>
        <v>0</v>
      </c>
      <c r="I31" s="141">
        <f t="shared" si="3"/>
        <v>0</v>
      </c>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row>
    <row r="32" spans="1:39" x14ac:dyDescent="0.25">
      <c r="A32" s="27" t="str">
        <f>'VPS1'!A31</f>
        <v>-</v>
      </c>
      <c r="B32" s="28">
        <f>'VPS1'!B31</f>
        <v>0</v>
      </c>
      <c r="C32" s="28">
        <f>'VPS1'!C31</f>
        <v>0</v>
      </c>
      <c r="D32" s="27">
        <f>'VPS1'!D31</f>
        <v>0</v>
      </c>
      <c r="E32" s="27">
        <f>'VPS1'!E31</f>
        <v>0</v>
      </c>
      <c r="F32" s="5">
        <f>'VPS1'!F31</f>
        <v>0</v>
      </c>
      <c r="G32" s="53">
        <f t="shared" si="1"/>
        <v>0</v>
      </c>
      <c r="H32" s="5">
        <f t="shared" si="2"/>
        <v>0</v>
      </c>
      <c r="I32" s="141">
        <f t="shared" si="3"/>
        <v>0</v>
      </c>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row>
    <row r="33" spans="1:39" x14ac:dyDescent="0.25">
      <c r="A33" s="27" t="str">
        <f>'VPS1'!A32</f>
        <v>-</v>
      </c>
      <c r="B33" s="28">
        <f>'VPS1'!B32</f>
        <v>0</v>
      </c>
      <c r="C33" s="28">
        <f>'VPS1'!C32</f>
        <v>0</v>
      </c>
      <c r="D33" s="27">
        <f>'VPS1'!D32</f>
        <v>0</v>
      </c>
      <c r="E33" s="27">
        <f>'VPS1'!E32</f>
        <v>0</v>
      </c>
      <c r="F33" s="5">
        <f>'VPS1'!F32</f>
        <v>0</v>
      </c>
      <c r="G33" s="53">
        <f t="shared" si="1"/>
        <v>0</v>
      </c>
      <c r="H33" s="5">
        <f t="shared" si="2"/>
        <v>0</v>
      </c>
      <c r="I33" s="141">
        <f t="shared" si="3"/>
        <v>0</v>
      </c>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row>
    <row r="34" spans="1:39" x14ac:dyDescent="0.25">
      <c r="A34" s="27" t="str">
        <f>'VPS1'!A33</f>
        <v>-</v>
      </c>
      <c r="B34" s="28">
        <f>'VPS1'!B33</f>
        <v>0</v>
      </c>
      <c r="C34" s="28">
        <f>'VPS1'!C33</f>
        <v>0</v>
      </c>
      <c r="D34" s="27">
        <f>'VPS1'!D33</f>
        <v>0</v>
      </c>
      <c r="E34" s="27">
        <f>'VPS1'!E33</f>
        <v>0</v>
      </c>
      <c r="F34" s="5">
        <f>'VPS1'!F33</f>
        <v>0</v>
      </c>
      <c r="G34" s="53">
        <f t="shared" si="1"/>
        <v>0</v>
      </c>
      <c r="H34" s="5">
        <f t="shared" si="2"/>
        <v>0</v>
      </c>
      <c r="I34" s="141">
        <f t="shared" si="3"/>
        <v>0</v>
      </c>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row>
  </sheetData>
  <mergeCells count="3">
    <mergeCell ref="J6:AM6"/>
    <mergeCell ref="J8:AL8"/>
    <mergeCell ref="B1:M1"/>
  </mergeCells>
  <dataValidations xWindow="853" yWindow="380" count="1">
    <dataValidation type="decimal" allowBlank="1" showInputMessage="1" showErrorMessage="1" errorTitle="Neteisingai įvesta suma" error="Sumos nurodomos eurais. Centai atskiriami kableliu. Nenaudojami tarpai ar taškai tūkstančiams atskirti." prompt="Sumos nurodomos eurais. Centai atskiriami kableliu. Nenaudojami tarpai ar taškai tūkstančiams atskirti." sqref="J10:AM34" xr:uid="{00000000-0002-0000-0600-000000000000}">
      <formula1>0</formula1>
      <formula2>500000</formula2>
    </dataValidation>
  </dataValidations>
  <pageMargins left="0.7" right="0.7" top="0.75" bottom="0.75" header="0.3" footer="0.3"/>
  <pageSetup paperSize="8" scale="69" orientation="landscape" r:id="rId1"/>
  <colBreaks count="1" manualBreakCount="1">
    <brk id="15" max="1048575" man="1"/>
  </colBreaks>
  <ignoredErrors>
    <ignoredError sqref="I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J34"/>
  <sheetViews>
    <sheetView topLeftCell="A9" zoomScaleNormal="100" zoomScaleSheetLayoutView="100" workbookViewId="0">
      <selection activeCell="O43" sqref="O43"/>
    </sheetView>
  </sheetViews>
  <sheetFormatPr defaultColWidth="8.7109375" defaultRowHeight="12" x14ac:dyDescent="0.25"/>
  <cols>
    <col min="1" max="1" width="16.5703125" style="8" customWidth="1"/>
    <col min="2" max="3" width="8.5703125" style="21" customWidth="1"/>
    <col min="4" max="4" width="30.5703125" style="10" customWidth="1"/>
    <col min="5" max="5" width="18.5703125" style="10" customWidth="1"/>
    <col min="6" max="6" width="12.7109375" style="10" customWidth="1"/>
    <col min="7" max="36" width="5.7109375" style="10" customWidth="1"/>
    <col min="37" max="16384" width="8.7109375" style="10"/>
  </cols>
  <sheetData>
    <row r="1" spans="1:36" s="7" customFormat="1" ht="20.25" x14ac:dyDescent="0.25">
      <c r="A1" s="145" t="s">
        <v>256</v>
      </c>
      <c r="B1" s="227" t="s">
        <v>161</v>
      </c>
      <c r="C1" s="227"/>
      <c r="D1" s="227"/>
      <c r="E1" s="227"/>
      <c r="F1" s="227"/>
      <c r="G1" s="227"/>
      <c r="H1" s="227"/>
      <c r="I1" s="227"/>
      <c r="J1" s="227"/>
      <c r="K1" s="227"/>
      <c r="L1" s="227"/>
      <c r="M1" s="227"/>
      <c r="N1" s="227"/>
      <c r="O1" s="227"/>
      <c r="P1" s="227"/>
      <c r="Q1" s="227"/>
      <c r="R1" s="227"/>
      <c r="S1" s="227"/>
      <c r="T1" s="227"/>
    </row>
    <row r="2" spans="1:36" s="9" customFormat="1" x14ac:dyDescent="0.25">
      <c r="A2" s="8"/>
      <c r="B2" s="131"/>
      <c r="C2" s="20"/>
    </row>
    <row r="3" spans="1:36" s="9" customFormat="1" x14ac:dyDescent="0.25">
      <c r="A3" s="8" t="s">
        <v>5</v>
      </c>
      <c r="B3" s="132" t="s">
        <v>222</v>
      </c>
      <c r="C3" s="21"/>
    </row>
    <row r="4" spans="1:36" x14ac:dyDescent="0.25">
      <c r="A4" s="8" t="s">
        <v>6</v>
      </c>
      <c r="B4" s="133" t="s">
        <v>244</v>
      </c>
    </row>
    <row r="5" spans="1:36" x14ac:dyDescent="0.25">
      <c r="B5" s="133"/>
      <c r="F5" s="108" t="str">
        <f>IF(F9='D1'!E9,"OK","Klaida. Nesutampa gautų paraiškų skaičius lape D1")</f>
        <v>OK</v>
      </c>
    </row>
    <row r="6" spans="1:36" ht="20.25" x14ac:dyDescent="0.25">
      <c r="B6" s="132"/>
      <c r="G6" s="237" t="s">
        <v>46</v>
      </c>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row>
    <row r="7" spans="1:36" s="12" customFormat="1" ht="36" x14ac:dyDescent="0.25">
      <c r="A7" s="11" t="s">
        <v>96</v>
      </c>
      <c r="B7" s="11" t="s">
        <v>7</v>
      </c>
      <c r="C7" s="11" t="s">
        <v>8</v>
      </c>
      <c r="D7" s="11" t="s">
        <v>9</v>
      </c>
      <c r="E7" s="11" t="s">
        <v>10</v>
      </c>
      <c r="F7" s="36" t="s">
        <v>36</v>
      </c>
      <c r="G7" s="11" t="s">
        <v>11</v>
      </c>
      <c r="H7" s="11" t="s">
        <v>12</v>
      </c>
      <c r="I7" s="11" t="s">
        <v>13</v>
      </c>
      <c r="J7" s="11" t="s">
        <v>14</v>
      </c>
      <c r="K7" s="11" t="s">
        <v>15</v>
      </c>
      <c r="L7" s="11" t="s">
        <v>16</v>
      </c>
      <c r="M7" s="11" t="s">
        <v>17</v>
      </c>
      <c r="N7" s="11" t="s">
        <v>18</v>
      </c>
      <c r="O7" s="11" t="s">
        <v>19</v>
      </c>
      <c r="P7" s="11" t="s">
        <v>20</v>
      </c>
      <c r="Q7" s="11" t="s">
        <v>21</v>
      </c>
      <c r="R7" s="11" t="s">
        <v>22</v>
      </c>
      <c r="S7" s="11" t="s">
        <v>23</v>
      </c>
      <c r="T7" s="11" t="s">
        <v>24</v>
      </c>
      <c r="U7" s="11" t="s">
        <v>25</v>
      </c>
      <c r="V7" s="11" t="s">
        <v>26</v>
      </c>
      <c r="W7" s="11" t="s">
        <v>27</v>
      </c>
      <c r="X7" s="11" t="s">
        <v>28</v>
      </c>
      <c r="Y7" s="11" t="s">
        <v>29</v>
      </c>
      <c r="Z7" s="11" t="s">
        <v>30</v>
      </c>
      <c r="AA7" s="11" t="s">
        <v>48</v>
      </c>
      <c r="AB7" s="11" t="s">
        <v>49</v>
      </c>
      <c r="AC7" s="11" t="s">
        <v>50</v>
      </c>
      <c r="AD7" s="11" t="s">
        <v>51</v>
      </c>
      <c r="AE7" s="11" t="s">
        <v>52</v>
      </c>
      <c r="AF7" s="11" t="s">
        <v>53</v>
      </c>
      <c r="AG7" s="11" t="s">
        <v>54</v>
      </c>
      <c r="AH7" s="11" t="s">
        <v>55</v>
      </c>
      <c r="AI7" s="11" t="s">
        <v>56</v>
      </c>
      <c r="AJ7" s="11" t="s">
        <v>57</v>
      </c>
    </row>
    <row r="8" spans="1:36" s="17" customFormat="1" ht="48" x14ac:dyDescent="0.25">
      <c r="A8" s="14" t="s">
        <v>158</v>
      </c>
      <c r="B8" s="14" t="s">
        <v>158</v>
      </c>
      <c r="C8" s="14" t="s">
        <v>158</v>
      </c>
      <c r="D8" s="14" t="s">
        <v>158</v>
      </c>
      <c r="E8" s="14" t="s">
        <v>158</v>
      </c>
      <c r="F8" s="15" t="s">
        <v>146</v>
      </c>
      <c r="G8" s="238" t="s">
        <v>302</v>
      </c>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40"/>
      <c r="AJ8" s="15"/>
    </row>
    <row r="9" spans="1:36" s="12" customFormat="1" x14ac:dyDescent="0.25">
      <c r="A9" s="24" t="s">
        <v>61</v>
      </c>
      <c r="B9" s="24"/>
      <c r="C9" s="24"/>
      <c r="D9" s="24"/>
      <c r="E9" s="24"/>
      <c r="F9" s="31">
        <f>SUM(F10:F34)</f>
        <v>132</v>
      </c>
      <c r="G9" s="31">
        <f>SUM(G10:G34)</f>
        <v>3</v>
      </c>
      <c r="H9" s="31">
        <f t="shared" ref="H9:AJ9" si="0">SUM(H10:H34)</f>
        <v>8</v>
      </c>
      <c r="I9" s="31">
        <f t="shared" si="0"/>
        <v>5</v>
      </c>
      <c r="J9" s="31">
        <f t="shared" si="0"/>
        <v>7</v>
      </c>
      <c r="K9" s="31">
        <f t="shared" si="0"/>
        <v>2</v>
      </c>
      <c r="L9" s="31">
        <f t="shared" si="0"/>
        <v>6</v>
      </c>
      <c r="M9" s="31">
        <f t="shared" si="0"/>
        <v>7</v>
      </c>
      <c r="N9" s="31">
        <f t="shared" si="0"/>
        <v>4</v>
      </c>
      <c r="O9" s="31">
        <f t="shared" si="0"/>
        <v>4</v>
      </c>
      <c r="P9" s="31">
        <f t="shared" si="0"/>
        <v>10</v>
      </c>
      <c r="Q9" s="31">
        <f t="shared" si="0"/>
        <v>6</v>
      </c>
      <c r="R9" s="31">
        <f t="shared" si="0"/>
        <v>3</v>
      </c>
      <c r="S9" s="31">
        <f t="shared" si="0"/>
        <v>6</v>
      </c>
      <c r="T9" s="31">
        <f t="shared" si="0"/>
        <v>10</v>
      </c>
      <c r="U9" s="31">
        <f t="shared" si="0"/>
        <v>12</v>
      </c>
      <c r="V9" s="31">
        <f t="shared" si="0"/>
        <v>5</v>
      </c>
      <c r="W9" s="31">
        <f t="shared" si="0"/>
        <v>5</v>
      </c>
      <c r="X9" s="31">
        <f t="shared" si="0"/>
        <v>2</v>
      </c>
      <c r="Y9" s="31">
        <f t="shared" si="0"/>
        <v>12</v>
      </c>
      <c r="Z9" s="31">
        <f t="shared" si="0"/>
        <v>2</v>
      </c>
      <c r="AA9" s="31">
        <f t="shared" si="0"/>
        <v>4</v>
      </c>
      <c r="AB9" s="31">
        <f t="shared" si="0"/>
        <v>9</v>
      </c>
      <c r="AC9" s="31">
        <f t="shared" si="0"/>
        <v>0</v>
      </c>
      <c r="AD9" s="31">
        <f t="shared" si="0"/>
        <v>0</v>
      </c>
      <c r="AE9" s="31">
        <f t="shared" si="0"/>
        <v>0</v>
      </c>
      <c r="AF9" s="31">
        <f t="shared" si="0"/>
        <v>0</v>
      </c>
      <c r="AG9" s="31">
        <f t="shared" si="0"/>
        <v>0</v>
      </c>
      <c r="AH9" s="31">
        <f t="shared" si="0"/>
        <v>0</v>
      </c>
      <c r="AI9" s="31">
        <f t="shared" si="0"/>
        <v>0</v>
      </c>
      <c r="AJ9" s="31">
        <f t="shared" si="0"/>
        <v>0</v>
      </c>
    </row>
    <row r="10" spans="1:36" x14ac:dyDescent="0.25">
      <c r="A10" s="27" t="str">
        <f>'VPS1'!A9</f>
        <v>KELM-LEADER-19.2-SAVA-1</v>
      </c>
      <c r="B10" s="28" t="str">
        <f>'VPS1'!B9</f>
        <v>KELM</v>
      </c>
      <c r="C10" s="28">
        <f>'VPS1'!C9</f>
        <v>3</v>
      </c>
      <c r="D10" s="27" t="str">
        <f>'VPS1'!D9</f>
        <v>NVO socialinio verslo kūrimas ir plėtra</v>
      </c>
      <c r="E10" s="27" t="str">
        <f>'VPS1'!E9</f>
        <v>LEADER-19.2-SAVA-1</v>
      </c>
      <c r="F10" s="23">
        <f>SUM(G10:AJ10)</f>
        <v>3</v>
      </c>
      <c r="G10" s="155"/>
      <c r="H10" s="155"/>
      <c r="I10" s="155"/>
      <c r="J10" s="155"/>
      <c r="K10" s="155"/>
      <c r="L10" s="155">
        <v>2</v>
      </c>
      <c r="M10" s="155"/>
      <c r="N10" s="155"/>
      <c r="O10" s="155"/>
      <c r="P10" s="155"/>
      <c r="Q10" s="155"/>
      <c r="R10" s="155">
        <v>1</v>
      </c>
      <c r="S10" s="155"/>
      <c r="T10" s="155"/>
      <c r="U10" s="155"/>
      <c r="V10" s="155"/>
      <c r="W10" s="155"/>
      <c r="X10" s="155"/>
      <c r="Y10" s="155"/>
      <c r="Z10" s="155"/>
      <c r="AA10" s="155"/>
      <c r="AB10" s="155"/>
      <c r="AC10" s="155"/>
      <c r="AD10" s="155"/>
      <c r="AE10" s="155"/>
      <c r="AF10" s="155"/>
      <c r="AG10" s="155"/>
      <c r="AH10" s="155"/>
      <c r="AI10" s="155"/>
      <c r="AJ10" s="155"/>
    </row>
    <row r="11" spans="1:36" x14ac:dyDescent="0.25">
      <c r="A11" s="27" t="str">
        <f>'VPS1'!A10</f>
        <v>KELM-LEADER-19.2-SAVA-2</v>
      </c>
      <c r="B11" s="28" t="str">
        <f>'VPS1'!B10</f>
        <v>KELM</v>
      </c>
      <c r="C11" s="28">
        <f>'VPS1'!C10</f>
        <v>3</v>
      </c>
      <c r="D11" s="27" t="str">
        <f>'VPS1'!D10</f>
        <v>Privataus sektoriaus socialinio verslo kūrimas</v>
      </c>
      <c r="E11" s="27" t="str">
        <f>'VPS1'!E10</f>
        <v>LEADER-19.2-SAVA-2</v>
      </c>
      <c r="F11" s="23">
        <f t="shared" ref="F11:F34" si="1">SUM(G11:AJ11)</f>
        <v>2</v>
      </c>
      <c r="G11" s="155"/>
      <c r="H11" s="155"/>
      <c r="I11" s="155"/>
      <c r="J11" s="155"/>
      <c r="K11" s="155"/>
      <c r="L11" s="155"/>
      <c r="M11" s="155"/>
      <c r="N11" s="155">
        <v>2</v>
      </c>
      <c r="O11" s="155"/>
      <c r="P11" s="155"/>
      <c r="Q11" s="155"/>
      <c r="R11" s="155"/>
      <c r="S11" s="155"/>
      <c r="T11" s="155"/>
      <c r="U11" s="155"/>
      <c r="V11" s="155"/>
      <c r="W11" s="155"/>
      <c r="X11" s="155"/>
      <c r="Y11" s="155"/>
      <c r="Z11" s="155"/>
      <c r="AA11" s="155"/>
      <c r="AB11" s="155"/>
      <c r="AC11" s="155"/>
      <c r="AD11" s="155"/>
      <c r="AE11" s="155"/>
      <c r="AF11" s="155"/>
      <c r="AG11" s="155"/>
      <c r="AH11" s="155"/>
      <c r="AI11" s="155"/>
      <c r="AJ11" s="155"/>
    </row>
    <row r="12" spans="1:36" x14ac:dyDescent="0.25">
      <c r="A12" s="27" t="str">
        <f>'VPS1'!A11</f>
        <v>KELM-LEADER-19.2-SAVA-3</v>
      </c>
      <c r="B12" s="28" t="str">
        <f>'VPS1'!B11</f>
        <v>KELM</v>
      </c>
      <c r="C12" s="28">
        <f>'VPS1'!C11</f>
        <v>3</v>
      </c>
      <c r="D12" s="27" t="str">
        <f>'VPS1'!D11</f>
        <v>Vietos projektų pareiškėjų ir vykdytojų mokymas, įgūdžių įgijimas</v>
      </c>
      <c r="E12" s="27" t="str">
        <f>'VPS1'!E11</f>
        <v>LEADER-19.2-SAVA-3</v>
      </c>
      <c r="F12" s="23">
        <f t="shared" si="1"/>
        <v>4</v>
      </c>
      <c r="G12" s="155"/>
      <c r="H12" s="155"/>
      <c r="I12" s="155"/>
      <c r="J12" s="155"/>
      <c r="K12" s="155">
        <v>1</v>
      </c>
      <c r="L12" s="155"/>
      <c r="M12" s="155"/>
      <c r="N12" s="155"/>
      <c r="O12" s="155"/>
      <c r="P12" s="155"/>
      <c r="Q12" s="155">
        <v>2</v>
      </c>
      <c r="R12" s="155"/>
      <c r="S12" s="155"/>
      <c r="T12" s="155">
        <v>1</v>
      </c>
      <c r="U12" s="155"/>
      <c r="V12" s="155"/>
      <c r="W12" s="155"/>
      <c r="X12" s="155"/>
      <c r="Y12" s="155"/>
      <c r="Z12" s="155"/>
      <c r="AA12" s="155"/>
      <c r="AB12" s="155"/>
      <c r="AC12" s="155"/>
      <c r="AD12" s="155"/>
      <c r="AE12" s="155"/>
      <c r="AF12" s="155"/>
      <c r="AG12" s="155"/>
      <c r="AH12" s="155"/>
      <c r="AI12" s="155"/>
      <c r="AJ12" s="155"/>
    </row>
    <row r="13" spans="1:36" x14ac:dyDescent="0.25">
      <c r="A13" s="27" t="str">
        <f>'VPS1'!A12</f>
        <v>KELM-LEADER-19.2-SAVA-5</v>
      </c>
      <c r="B13" s="28" t="str">
        <f>'VPS1'!B12</f>
        <v>KELM</v>
      </c>
      <c r="C13" s="28">
        <f>'VPS1'!C12</f>
        <v>1</v>
      </c>
      <c r="D13" s="27" t="str">
        <f>'VPS1'!D12</f>
        <v>Jaunimo užimtumo ir integravimosi į vietos bendruomenes veiklų rėmimas</v>
      </c>
      <c r="E13" s="27" t="str">
        <f>'VPS1'!E12</f>
        <v>LEADER-19.2-SAVA-5</v>
      </c>
      <c r="F13" s="23">
        <f t="shared" si="1"/>
        <v>0</v>
      </c>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row>
    <row r="14" spans="1:36" x14ac:dyDescent="0.25">
      <c r="A14" s="27" t="str">
        <f>'VPS1'!A13</f>
        <v>KELM-LEADER-19.2-SAVA-5.1</v>
      </c>
      <c r="B14" s="28" t="str">
        <f>'VPS1'!B13</f>
        <v>KELM</v>
      </c>
      <c r="C14" s="28">
        <f>'VPS1'!C13</f>
        <v>2</v>
      </c>
      <c r="D14" s="27" t="str">
        <f>'VPS1'!D13</f>
        <v>Parama laisvalaikio, sporto, kultūros ir neformalaus švietimo iniciatyvų skatinimui</v>
      </c>
      <c r="E14" s="27" t="str">
        <f>'VPS1'!E13</f>
        <v>LEADER-19.2-SAVA-5.1</v>
      </c>
      <c r="F14" s="23">
        <f t="shared" si="1"/>
        <v>7</v>
      </c>
      <c r="G14" s="155"/>
      <c r="H14" s="155">
        <v>3</v>
      </c>
      <c r="I14" s="155"/>
      <c r="J14" s="155"/>
      <c r="K14" s="155"/>
      <c r="L14" s="155"/>
      <c r="M14" s="155"/>
      <c r="N14" s="155"/>
      <c r="O14" s="155">
        <v>2</v>
      </c>
      <c r="P14" s="155">
        <v>2</v>
      </c>
      <c r="Q14" s="155"/>
      <c r="R14" s="155"/>
      <c r="S14" s="155"/>
      <c r="T14" s="155"/>
      <c r="U14" s="155"/>
      <c r="V14" s="155"/>
      <c r="W14" s="155"/>
      <c r="X14" s="155"/>
      <c r="Y14" s="155"/>
      <c r="Z14" s="155"/>
      <c r="AA14" s="155"/>
      <c r="AB14" s="155"/>
      <c r="AC14" s="155"/>
      <c r="AD14" s="155"/>
      <c r="AE14" s="155"/>
      <c r="AF14" s="155"/>
      <c r="AG14" s="155"/>
      <c r="AH14" s="155"/>
      <c r="AI14" s="155"/>
      <c r="AJ14" s="155"/>
    </row>
    <row r="15" spans="1:36" x14ac:dyDescent="0.25">
      <c r="A15" s="27" t="str">
        <f>'VPS1'!A14</f>
        <v>KELM-LEADER-19.2-SAVA-5.2</v>
      </c>
      <c r="B15" s="28" t="str">
        <f>'VPS1'!B14</f>
        <v>KELM</v>
      </c>
      <c r="C15" s="28">
        <f>'VPS1'!C14</f>
        <v>2</v>
      </c>
      <c r="D15" s="27" t="str">
        <f>'VPS1'!D14</f>
        <v>Parama jaunimo verslumo iniciatyvų kūrimuisi</v>
      </c>
      <c r="E15" s="27" t="str">
        <f>'VPS1'!E14</f>
        <v>LEADER-19.2-SAVA-5.2</v>
      </c>
      <c r="F15" s="23">
        <f t="shared" si="1"/>
        <v>4</v>
      </c>
      <c r="G15" s="155"/>
      <c r="H15" s="155"/>
      <c r="I15" s="155"/>
      <c r="J15" s="155"/>
      <c r="K15" s="155">
        <v>1</v>
      </c>
      <c r="L15" s="155"/>
      <c r="M15" s="155"/>
      <c r="N15" s="155"/>
      <c r="O15" s="155"/>
      <c r="P15" s="155">
        <v>3</v>
      </c>
      <c r="Q15" s="155"/>
      <c r="R15" s="155"/>
      <c r="S15" s="155"/>
      <c r="T15" s="155"/>
      <c r="U15" s="155"/>
      <c r="V15" s="155"/>
      <c r="W15" s="155"/>
      <c r="X15" s="155"/>
      <c r="Y15" s="155"/>
      <c r="Z15" s="155"/>
      <c r="AA15" s="155"/>
      <c r="AB15" s="155"/>
      <c r="AC15" s="155"/>
      <c r="AD15" s="155"/>
      <c r="AE15" s="155"/>
      <c r="AF15" s="155"/>
      <c r="AG15" s="155"/>
      <c r="AH15" s="155"/>
      <c r="AI15" s="155"/>
      <c r="AJ15" s="155"/>
    </row>
    <row r="16" spans="1:36" x14ac:dyDescent="0.25">
      <c r="A16" s="27" t="str">
        <f>'VPS1'!A15</f>
        <v>KELM-LEADER-19.2-SAVA-6</v>
      </c>
      <c r="B16" s="28" t="str">
        <f>'VPS1'!B15</f>
        <v>KELM</v>
      </c>
      <c r="C16" s="28">
        <f>'VPS1'!C15</f>
        <v>1</v>
      </c>
      <c r="D16" s="27" t="str">
        <f>'VPS1'!D15</f>
        <v>Privataus verslo sektoriaus ekonominio gyvybingumo skatinimas</v>
      </c>
      <c r="E16" s="27" t="str">
        <f>'VPS1'!E15</f>
        <v>LEADER-19.2-SAVA-6</v>
      </c>
      <c r="F16" s="23">
        <f t="shared" si="1"/>
        <v>0</v>
      </c>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row>
    <row r="17" spans="1:36" x14ac:dyDescent="0.25">
      <c r="A17" s="27" t="str">
        <f>'VPS1'!A16</f>
        <v>KELM-LEADER-19.2-SAVA-6.1</v>
      </c>
      <c r="B17" s="28" t="str">
        <f>'VPS1'!B16</f>
        <v>KELM</v>
      </c>
      <c r="C17" s="28">
        <f>'VPS1'!C16</f>
        <v>2</v>
      </c>
      <c r="D17" s="27" t="str">
        <f>'VPS1'!D16</f>
        <v>Parama alternatyvių žemės ūkio veiklų vykdymui</v>
      </c>
      <c r="E17" s="27" t="str">
        <f>'VPS1'!E16</f>
        <v>LEADER-19.2-SAVA-6.1</v>
      </c>
      <c r="F17" s="23">
        <f t="shared" si="1"/>
        <v>47</v>
      </c>
      <c r="G17" s="155"/>
      <c r="H17" s="155"/>
      <c r="I17" s="155">
        <v>3</v>
      </c>
      <c r="J17" s="155"/>
      <c r="K17" s="155"/>
      <c r="L17" s="155"/>
      <c r="M17" s="155">
        <v>6</v>
      </c>
      <c r="N17" s="155"/>
      <c r="O17" s="155"/>
      <c r="P17" s="155"/>
      <c r="Q17" s="155"/>
      <c r="R17" s="155"/>
      <c r="S17" s="155">
        <v>6</v>
      </c>
      <c r="T17" s="155"/>
      <c r="U17" s="155">
        <v>4</v>
      </c>
      <c r="V17" s="155">
        <v>4</v>
      </c>
      <c r="W17" s="155">
        <v>2</v>
      </c>
      <c r="X17" s="155">
        <v>2</v>
      </c>
      <c r="Y17" s="155">
        <v>5</v>
      </c>
      <c r="Z17" s="155">
        <v>2</v>
      </c>
      <c r="AA17" s="155">
        <v>4</v>
      </c>
      <c r="AB17" s="155">
        <v>9</v>
      </c>
      <c r="AC17" s="155"/>
      <c r="AD17" s="155"/>
      <c r="AE17" s="155"/>
      <c r="AF17" s="155"/>
      <c r="AG17" s="155"/>
      <c r="AH17" s="155"/>
      <c r="AI17" s="155"/>
      <c r="AJ17" s="155"/>
    </row>
    <row r="18" spans="1:36" x14ac:dyDescent="0.25">
      <c r="A18" s="27" t="str">
        <f>'VPS1'!A17</f>
        <v>KELM-LEADER-19.2-SAVA-6.2</v>
      </c>
      <c r="B18" s="28" t="str">
        <f>'VPS1'!B17</f>
        <v>KELM</v>
      </c>
      <c r="C18" s="28">
        <f>'VPS1'!C17</f>
        <v>2</v>
      </c>
      <c r="D18" s="27" t="str">
        <f>'VPS1'!D17</f>
        <v>Parama žemės ūkio produktų perdirbimui</v>
      </c>
      <c r="E18" s="27" t="str">
        <f>'VPS1'!E17</f>
        <v>LEADER-19.2-SAVA-6.2</v>
      </c>
      <c r="F18" s="23">
        <f t="shared" si="1"/>
        <v>3</v>
      </c>
      <c r="G18" s="155"/>
      <c r="H18" s="155"/>
      <c r="I18" s="155">
        <v>2</v>
      </c>
      <c r="J18" s="155"/>
      <c r="K18" s="155"/>
      <c r="L18" s="155"/>
      <c r="M18" s="155">
        <v>1</v>
      </c>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row>
    <row r="19" spans="1:36" x14ac:dyDescent="0.25">
      <c r="A19" s="27" t="str">
        <f>'VPS1'!A18</f>
        <v>KELM-LEADER-19.2-SAVA-7</v>
      </c>
      <c r="B19" s="28" t="str">
        <f>'VPS1'!B18</f>
        <v>KELM</v>
      </c>
      <c r="C19" s="28">
        <f>'VPS1'!C18</f>
        <v>1</v>
      </c>
      <c r="D19" s="27" t="str">
        <f>'VPS1'!D18</f>
        <v>Bendruomenių ir kitų pelno nesiekiančių organziacijų verslo iniciatyvų kūrimosi skatinimas</v>
      </c>
      <c r="E19" s="27" t="str">
        <f>'VPS1'!E18</f>
        <v>LEADER-19.2-SAVA-7</v>
      </c>
      <c r="F19" s="23">
        <f t="shared" si="1"/>
        <v>0</v>
      </c>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row>
    <row r="20" spans="1:36" x14ac:dyDescent="0.25">
      <c r="A20" s="27" t="str">
        <f>'VPS1'!A19</f>
        <v>KELM-LEADER-19.2-SAVA-7.1</v>
      </c>
      <c r="B20" s="28" t="str">
        <f>'VPS1'!B19</f>
        <v>KELM</v>
      </c>
      <c r="C20" s="28">
        <f>'VPS1'!C19</f>
        <v>2</v>
      </c>
      <c r="D20" s="27" t="str">
        <f>'VPS1'!D19</f>
        <v>Parama buitinių ir kitų paslaugų plėtrai kaimo vietovėse</v>
      </c>
      <c r="E20" s="27" t="str">
        <f>'VPS1'!E19</f>
        <v>LEADER-19.2-SAVA-7.1</v>
      </c>
      <c r="F20" s="23">
        <f t="shared" si="1"/>
        <v>17</v>
      </c>
      <c r="G20" s="155"/>
      <c r="H20" s="155"/>
      <c r="I20" s="155"/>
      <c r="J20" s="155"/>
      <c r="K20" s="155"/>
      <c r="L20" s="155">
        <v>4</v>
      </c>
      <c r="M20" s="155"/>
      <c r="N20" s="155">
        <v>2</v>
      </c>
      <c r="O20" s="155">
        <v>1</v>
      </c>
      <c r="P20" s="155"/>
      <c r="Q20" s="155">
        <v>4</v>
      </c>
      <c r="R20" s="155"/>
      <c r="S20" s="155"/>
      <c r="T20" s="155">
        <v>3</v>
      </c>
      <c r="U20" s="155">
        <v>2</v>
      </c>
      <c r="V20" s="155">
        <v>1</v>
      </c>
      <c r="W20" s="155"/>
      <c r="X20" s="155"/>
      <c r="Y20" s="155"/>
      <c r="Z20" s="155"/>
      <c r="AA20" s="155"/>
      <c r="AB20" s="155"/>
      <c r="AC20" s="155"/>
      <c r="AD20" s="155"/>
      <c r="AE20" s="155"/>
      <c r="AF20" s="155"/>
      <c r="AG20" s="155"/>
      <c r="AH20" s="155"/>
      <c r="AI20" s="155"/>
      <c r="AJ20" s="155"/>
    </row>
    <row r="21" spans="1:36" x14ac:dyDescent="0.25">
      <c r="A21" s="27" t="str">
        <f>'VPS1'!A20</f>
        <v>KELM-LEADER-19.2-SAVA-7.2</v>
      </c>
      <c r="B21" s="28" t="str">
        <f>'VPS1'!B20</f>
        <v>KELM</v>
      </c>
      <c r="C21" s="28">
        <f>'VPS1'!C20</f>
        <v>2</v>
      </c>
      <c r="D21" s="27" t="str">
        <f>'VPS1'!D20</f>
        <v>Parama maisto tiekimo grandinės organizavimui ir žemės ūkio perdirbimui</v>
      </c>
      <c r="E21" s="27" t="str">
        <f>'VPS1'!E20</f>
        <v>LEADER-19.2-SAVA-7.2</v>
      </c>
      <c r="F21" s="23">
        <f t="shared" si="1"/>
        <v>3</v>
      </c>
      <c r="G21" s="155"/>
      <c r="H21" s="155"/>
      <c r="I21" s="155"/>
      <c r="J21" s="155"/>
      <c r="K21" s="155"/>
      <c r="L21" s="155"/>
      <c r="M21" s="155"/>
      <c r="N21" s="155"/>
      <c r="O21" s="155">
        <v>1</v>
      </c>
      <c r="P21" s="155"/>
      <c r="Q21" s="155"/>
      <c r="R21" s="155">
        <v>2</v>
      </c>
      <c r="S21" s="155"/>
      <c r="T21" s="155"/>
      <c r="U21" s="155"/>
      <c r="V21" s="155"/>
      <c r="W21" s="155"/>
      <c r="X21" s="155"/>
      <c r="Y21" s="155"/>
      <c r="Z21" s="155"/>
      <c r="AA21" s="155"/>
      <c r="AB21" s="155"/>
      <c r="AC21" s="155"/>
      <c r="AD21" s="155"/>
      <c r="AE21" s="155"/>
      <c r="AF21" s="155"/>
      <c r="AG21" s="155"/>
      <c r="AH21" s="155"/>
      <c r="AI21" s="155"/>
      <c r="AJ21" s="155"/>
    </row>
    <row r="22" spans="1:36" x14ac:dyDescent="0.25">
      <c r="A22" s="27" t="str">
        <f>'VPS1'!A21</f>
        <v>KELM-LEADER-19.2-SAVA-8</v>
      </c>
      <c r="B22" s="28" t="str">
        <f>'VPS1'!B21</f>
        <v>KELM</v>
      </c>
      <c r="C22" s="28">
        <f>'VPS1'!C21</f>
        <v>1</v>
      </c>
      <c r="D22" s="27" t="str">
        <f>'VPS1'!D21</f>
        <v>Kaimo tradicijų puoselėjimas, mokomųjų, švietėjiškų veiklų rėmimas</v>
      </c>
      <c r="E22" s="27" t="str">
        <f>'VPS1'!E21</f>
        <v>LEADER-19.2-SAVA-8</v>
      </c>
      <c r="F22" s="23">
        <f t="shared" si="1"/>
        <v>0</v>
      </c>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row>
    <row r="23" spans="1:36" x14ac:dyDescent="0.25">
      <c r="A23" s="27" t="str">
        <f>'VPS1'!A22</f>
        <v>KELM-LEADER-19.2-SAVA-8.1</v>
      </c>
      <c r="B23" s="28" t="str">
        <f>'VPS1'!B22</f>
        <v>KELM</v>
      </c>
      <c r="C23" s="28">
        <f>'VPS1'!C22</f>
        <v>2</v>
      </c>
      <c r="D23" s="27" t="str">
        <f>'VPS1'!D22</f>
        <v>Kultūros savitumo ir tradicijų išsaugojimas, sveikos gyvensos ir aktyvaus poilsio</v>
      </c>
      <c r="E23" s="27" t="str">
        <f>'VPS1'!E22</f>
        <v>LEADER-19.2-SAVA-8.1</v>
      </c>
      <c r="F23" s="23">
        <f t="shared" si="1"/>
        <v>26</v>
      </c>
      <c r="G23" s="155"/>
      <c r="H23" s="155"/>
      <c r="I23" s="155"/>
      <c r="J23" s="155">
        <v>4</v>
      </c>
      <c r="K23" s="155"/>
      <c r="L23" s="155"/>
      <c r="M23" s="155"/>
      <c r="N23" s="155"/>
      <c r="O23" s="155"/>
      <c r="P23" s="155">
        <v>5</v>
      </c>
      <c r="Q23" s="155"/>
      <c r="R23" s="155"/>
      <c r="S23" s="155"/>
      <c r="T23" s="155">
        <v>3</v>
      </c>
      <c r="U23" s="155">
        <v>4</v>
      </c>
      <c r="V23" s="155"/>
      <c r="W23" s="155">
        <v>3</v>
      </c>
      <c r="X23" s="155"/>
      <c r="Y23" s="155">
        <v>7</v>
      </c>
      <c r="Z23" s="155"/>
      <c r="AA23" s="155"/>
      <c r="AB23" s="155"/>
      <c r="AC23" s="155"/>
      <c r="AD23" s="155"/>
      <c r="AE23" s="155"/>
      <c r="AF23" s="155"/>
      <c r="AG23" s="155"/>
      <c r="AH23" s="155"/>
      <c r="AI23" s="155"/>
      <c r="AJ23" s="155"/>
    </row>
    <row r="24" spans="1:36" x14ac:dyDescent="0.25">
      <c r="A24" s="27" t="str">
        <f>'VPS1'!A23</f>
        <v>KELM-LEADER-19.2-SAVA-8.2</v>
      </c>
      <c r="B24" s="28" t="str">
        <f>'VPS1'!B23</f>
        <v>KELM</v>
      </c>
      <c r="C24" s="28">
        <f>'VPS1'!C23</f>
        <v>2</v>
      </c>
      <c r="D24" s="27" t="str">
        <f>'VPS1'!D23</f>
        <v>Laisvalaikio ir turizmo veiklų skatinimas saugomose teritorijose</v>
      </c>
      <c r="E24" s="27" t="str">
        <f>'VPS1'!E23</f>
        <v>LEADER-19.2-SAVA-8.2</v>
      </c>
      <c r="F24" s="23">
        <f t="shared" si="1"/>
        <v>2</v>
      </c>
      <c r="G24" s="155"/>
      <c r="H24" s="155">
        <v>1</v>
      </c>
      <c r="I24" s="155"/>
      <c r="J24" s="155">
        <v>1</v>
      </c>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row>
    <row r="25" spans="1:36" x14ac:dyDescent="0.25">
      <c r="A25" s="27" t="str">
        <f>'VPS1'!A24</f>
        <v>KELM-LEADER-19.2-SAVA-9</v>
      </c>
      <c r="B25" s="28" t="str">
        <f>'VPS1'!B24</f>
        <v>KELM</v>
      </c>
      <c r="C25" s="28">
        <f>'VPS1'!C24</f>
        <v>3</v>
      </c>
      <c r="D25" s="27" t="str">
        <f>'VPS1'!D24</f>
        <v>Pagrindinės paslaugos ir kaimų atnaujinimas kaimo vietovėse</v>
      </c>
      <c r="E25" s="27" t="str">
        <f>'VPS1'!E24</f>
        <v>LEADER-19.2-SAVA-9</v>
      </c>
      <c r="F25" s="23">
        <f t="shared" si="1"/>
        <v>14</v>
      </c>
      <c r="G25" s="155">
        <v>3</v>
      </c>
      <c r="H25" s="155">
        <v>4</v>
      </c>
      <c r="I25" s="155"/>
      <c r="J25" s="155">
        <v>2</v>
      </c>
      <c r="K25" s="155"/>
      <c r="L25" s="155"/>
      <c r="M25" s="155"/>
      <c r="N25" s="155"/>
      <c r="O25" s="155"/>
      <c r="P25" s="155"/>
      <c r="Q25" s="155"/>
      <c r="R25" s="155"/>
      <c r="S25" s="155"/>
      <c r="T25" s="155">
        <v>3</v>
      </c>
      <c r="U25" s="155">
        <v>2</v>
      </c>
      <c r="V25" s="155"/>
      <c r="W25" s="155"/>
      <c r="X25" s="155"/>
      <c r="Y25" s="155"/>
      <c r="Z25" s="155"/>
      <c r="AA25" s="155"/>
      <c r="AB25" s="155"/>
      <c r="AC25" s="155"/>
      <c r="AD25" s="155"/>
      <c r="AE25" s="155"/>
      <c r="AF25" s="155"/>
      <c r="AG25" s="155"/>
      <c r="AH25" s="155"/>
      <c r="AI25" s="155"/>
      <c r="AJ25" s="155"/>
    </row>
    <row r="26" spans="1:36" x14ac:dyDescent="0.25">
      <c r="A26" s="27" t="str">
        <f>'VPS1'!A25</f>
        <v>-</v>
      </c>
      <c r="B26" s="28">
        <f>'VPS1'!B25</f>
        <v>0</v>
      </c>
      <c r="C26" s="28">
        <f>'VPS1'!C25</f>
        <v>0</v>
      </c>
      <c r="D26" s="27">
        <f>'VPS1'!D25</f>
        <v>0</v>
      </c>
      <c r="E26" s="27">
        <f>'VPS1'!E25</f>
        <v>0</v>
      </c>
      <c r="F26" s="23">
        <f t="shared" si="1"/>
        <v>0</v>
      </c>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1:36" x14ac:dyDescent="0.25">
      <c r="A27" s="27" t="str">
        <f>'VPS1'!A26</f>
        <v>-</v>
      </c>
      <c r="B27" s="28">
        <f>'VPS1'!B26</f>
        <v>0</v>
      </c>
      <c r="C27" s="28">
        <f>'VPS1'!C26</f>
        <v>0</v>
      </c>
      <c r="D27" s="27">
        <f>'VPS1'!D26</f>
        <v>0</v>
      </c>
      <c r="E27" s="27">
        <f>'VPS1'!E26</f>
        <v>0</v>
      </c>
      <c r="F27" s="23">
        <f t="shared" si="1"/>
        <v>0</v>
      </c>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row>
    <row r="28" spans="1:36" x14ac:dyDescent="0.25">
      <c r="A28" s="27" t="str">
        <f>'VPS1'!A27</f>
        <v>-</v>
      </c>
      <c r="B28" s="28">
        <f>'VPS1'!B27</f>
        <v>0</v>
      </c>
      <c r="C28" s="28">
        <f>'VPS1'!C27</f>
        <v>0</v>
      </c>
      <c r="D28" s="27">
        <f>'VPS1'!D27</f>
        <v>0</v>
      </c>
      <c r="E28" s="27">
        <f>'VPS1'!E27</f>
        <v>0</v>
      </c>
      <c r="F28" s="23">
        <f t="shared" si="1"/>
        <v>0</v>
      </c>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row>
    <row r="29" spans="1:36" x14ac:dyDescent="0.25">
      <c r="A29" s="27" t="str">
        <f>'VPS1'!A28</f>
        <v>-</v>
      </c>
      <c r="B29" s="28">
        <f>'VPS1'!B28</f>
        <v>0</v>
      </c>
      <c r="C29" s="28">
        <f>'VPS1'!C28</f>
        <v>0</v>
      </c>
      <c r="D29" s="27">
        <f>'VPS1'!D28</f>
        <v>0</v>
      </c>
      <c r="E29" s="27">
        <f>'VPS1'!E28</f>
        <v>0</v>
      </c>
      <c r="F29" s="23">
        <f t="shared" si="1"/>
        <v>0</v>
      </c>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row>
    <row r="30" spans="1:36" x14ac:dyDescent="0.25">
      <c r="A30" s="27" t="str">
        <f>'VPS1'!A29</f>
        <v>-</v>
      </c>
      <c r="B30" s="28">
        <f>'VPS1'!B29</f>
        <v>0</v>
      </c>
      <c r="C30" s="28">
        <f>'VPS1'!C29</f>
        <v>0</v>
      </c>
      <c r="D30" s="27">
        <f>'VPS1'!D29</f>
        <v>0</v>
      </c>
      <c r="E30" s="27">
        <f>'VPS1'!E29</f>
        <v>0</v>
      </c>
      <c r="F30" s="23">
        <f t="shared" si="1"/>
        <v>0</v>
      </c>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row>
    <row r="31" spans="1:36" x14ac:dyDescent="0.25">
      <c r="A31" s="27" t="str">
        <f>'VPS1'!A30</f>
        <v>-</v>
      </c>
      <c r="B31" s="28">
        <f>'VPS1'!B30</f>
        <v>0</v>
      </c>
      <c r="C31" s="28">
        <f>'VPS1'!C30</f>
        <v>0</v>
      </c>
      <c r="D31" s="27">
        <f>'VPS1'!D30</f>
        <v>0</v>
      </c>
      <c r="E31" s="27">
        <f>'VPS1'!E30</f>
        <v>0</v>
      </c>
      <c r="F31" s="23">
        <f t="shared" si="1"/>
        <v>0</v>
      </c>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row>
    <row r="32" spans="1:36" x14ac:dyDescent="0.25">
      <c r="A32" s="27" t="str">
        <f>'VPS1'!A31</f>
        <v>-</v>
      </c>
      <c r="B32" s="28">
        <f>'VPS1'!B31</f>
        <v>0</v>
      </c>
      <c r="C32" s="28">
        <f>'VPS1'!C31</f>
        <v>0</v>
      </c>
      <c r="D32" s="27">
        <f>'VPS1'!D31</f>
        <v>0</v>
      </c>
      <c r="E32" s="27">
        <f>'VPS1'!E31</f>
        <v>0</v>
      </c>
      <c r="F32" s="23">
        <f t="shared" si="1"/>
        <v>0</v>
      </c>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row>
    <row r="33" spans="1:36" x14ac:dyDescent="0.25">
      <c r="A33" s="27" t="str">
        <f>'VPS1'!A32</f>
        <v>-</v>
      </c>
      <c r="B33" s="28">
        <f>'VPS1'!B32</f>
        <v>0</v>
      </c>
      <c r="C33" s="28">
        <f>'VPS1'!C32</f>
        <v>0</v>
      </c>
      <c r="D33" s="27">
        <f>'VPS1'!D32</f>
        <v>0</v>
      </c>
      <c r="E33" s="27">
        <f>'VPS1'!E32</f>
        <v>0</v>
      </c>
      <c r="F33" s="23">
        <f t="shared" si="1"/>
        <v>0</v>
      </c>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row>
    <row r="34" spans="1:36" x14ac:dyDescent="0.25">
      <c r="A34" s="27" t="str">
        <f>'VPS1'!A33</f>
        <v>-</v>
      </c>
      <c r="B34" s="28">
        <f>'VPS1'!B33</f>
        <v>0</v>
      </c>
      <c r="C34" s="28">
        <f>'VPS1'!C33</f>
        <v>0</v>
      </c>
      <c r="D34" s="27">
        <f>'VPS1'!D33</f>
        <v>0</v>
      </c>
      <c r="E34" s="27">
        <f>'VPS1'!E33</f>
        <v>0</v>
      </c>
      <c r="F34" s="23">
        <f t="shared" si="1"/>
        <v>0</v>
      </c>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row>
  </sheetData>
  <mergeCells count="3">
    <mergeCell ref="G8:AI8"/>
    <mergeCell ref="G6:AJ6"/>
    <mergeCell ref="B1:T1"/>
  </mergeCells>
  <dataValidations count="1">
    <dataValidation type="whole" allowBlank="1" showInputMessage="1" showErrorMessage="1" error="Turi būti sveikas skaičius nuo 0 iki 50. Be tarpų. " promptTitle="Gautų paraiškų skaičius" prompt="Turi būti sveikas skaičius nuo 0 iki 30. Be tarpų. " sqref="G10:AJ34" xr:uid="{00000000-0002-0000-0700-000000000000}">
      <formula1>0</formula1>
      <formula2>30</formula2>
    </dataValidation>
  </dataValidations>
  <pageMargins left="0.7" right="0.7" top="0.75" bottom="0.75" header="0.3" footer="0.3"/>
  <pageSetup paperSize="8" scale="72" orientation="landscape" r:id="rId1"/>
  <colBreaks count="1" manualBreakCount="1">
    <brk id="3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L34"/>
  <sheetViews>
    <sheetView topLeftCell="C3" zoomScaleNormal="100" zoomScaleSheetLayoutView="106" workbookViewId="0">
      <selection activeCell="AB30" sqref="AB30"/>
    </sheetView>
  </sheetViews>
  <sheetFormatPr defaultColWidth="8.7109375" defaultRowHeight="12" x14ac:dyDescent="0.25"/>
  <cols>
    <col min="1" max="1" width="16.5703125" style="2" customWidth="1"/>
    <col min="2" max="3" width="8.5703125" style="18" customWidth="1"/>
    <col min="4" max="4" width="30.5703125" style="4" customWidth="1"/>
    <col min="5" max="5" width="18.5703125" style="4" customWidth="1"/>
    <col min="6" max="8" width="16.5703125" style="4" customWidth="1"/>
    <col min="9" max="38" width="10.7109375" style="4" customWidth="1"/>
    <col min="39" max="16384" width="8.7109375" style="4"/>
  </cols>
  <sheetData>
    <row r="1" spans="1:38" s="1" customFormat="1" ht="20.25" x14ac:dyDescent="0.25">
      <c r="A1" s="145" t="s">
        <v>256</v>
      </c>
      <c r="B1" s="227" t="s">
        <v>162</v>
      </c>
      <c r="C1" s="227"/>
      <c r="D1" s="227"/>
      <c r="E1" s="227"/>
      <c r="F1" s="227"/>
      <c r="G1" s="227"/>
      <c r="H1" s="227"/>
      <c r="I1" s="227"/>
      <c r="J1" s="227"/>
      <c r="K1" s="227"/>
      <c r="L1" s="227"/>
      <c r="M1" s="7"/>
      <c r="N1" s="7"/>
      <c r="O1" s="7"/>
      <c r="P1" s="7"/>
      <c r="Q1" s="7"/>
      <c r="R1" s="7"/>
      <c r="S1" s="7"/>
      <c r="T1" s="7"/>
      <c r="U1" s="7"/>
      <c r="V1" s="7"/>
      <c r="W1" s="7"/>
      <c r="X1" s="7"/>
      <c r="Y1" s="7"/>
      <c r="Z1" s="7"/>
      <c r="AA1" s="7"/>
      <c r="AB1" s="7"/>
    </row>
    <row r="2" spans="1:38" s="3" customFormat="1" x14ac:dyDescent="0.25">
      <c r="A2" s="8"/>
      <c r="B2" s="9"/>
      <c r="C2" s="20"/>
      <c r="D2" s="9"/>
      <c r="E2" s="9"/>
      <c r="F2" s="9"/>
      <c r="G2" s="9"/>
      <c r="H2" s="9"/>
      <c r="I2" s="9"/>
      <c r="J2" s="9"/>
      <c r="K2" s="9"/>
      <c r="L2" s="9"/>
      <c r="M2" s="9"/>
      <c r="N2" s="9"/>
      <c r="O2" s="9"/>
      <c r="P2" s="9"/>
      <c r="Q2" s="9"/>
      <c r="R2" s="9"/>
      <c r="S2" s="9"/>
      <c r="T2" s="9"/>
      <c r="U2" s="9"/>
      <c r="V2" s="9"/>
      <c r="W2" s="9"/>
      <c r="X2" s="9"/>
      <c r="Y2" s="9"/>
      <c r="Z2" s="9"/>
      <c r="AA2" s="9"/>
      <c r="AB2" s="9"/>
    </row>
    <row r="3" spans="1:38" s="3" customFormat="1" x14ac:dyDescent="0.25">
      <c r="A3" s="8" t="s">
        <v>5</v>
      </c>
      <c r="B3" s="10" t="s">
        <v>246</v>
      </c>
      <c r="C3" s="21"/>
      <c r="D3" s="9"/>
      <c r="E3" s="9"/>
      <c r="F3" s="9"/>
      <c r="G3" s="9"/>
      <c r="H3" s="9"/>
      <c r="I3" s="9"/>
      <c r="J3" s="9"/>
      <c r="K3" s="9"/>
      <c r="L3" s="9"/>
      <c r="M3" s="9"/>
      <c r="N3" s="9"/>
      <c r="O3" s="9"/>
      <c r="P3" s="9"/>
      <c r="Q3" s="9"/>
      <c r="R3" s="9"/>
      <c r="S3" s="9"/>
      <c r="T3" s="9"/>
      <c r="U3" s="9"/>
      <c r="V3" s="9"/>
      <c r="W3" s="9"/>
      <c r="X3" s="9"/>
      <c r="Y3" s="9"/>
      <c r="Z3" s="9"/>
      <c r="AA3" s="9"/>
      <c r="AB3" s="9"/>
    </row>
    <row r="4" spans="1:38" s="10" customFormat="1" x14ac:dyDescent="0.25">
      <c r="A4" s="8" t="s">
        <v>6</v>
      </c>
      <c r="B4" s="10" t="s">
        <v>245</v>
      </c>
      <c r="C4" s="21"/>
    </row>
    <row r="5" spans="1:38" s="10" customFormat="1" x14ac:dyDescent="0.25">
      <c r="A5" s="8"/>
      <c r="C5" s="21"/>
    </row>
    <row r="6" spans="1:38" s="10" customFormat="1" ht="20.25" x14ac:dyDescent="0.25">
      <c r="A6" s="8"/>
      <c r="C6" s="21"/>
      <c r="I6" s="237" t="s">
        <v>164</v>
      </c>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38" s="12" customFormat="1" ht="72" x14ac:dyDescent="0.25">
      <c r="A7" s="11" t="s">
        <v>96</v>
      </c>
      <c r="B7" s="11" t="s">
        <v>7</v>
      </c>
      <c r="C7" s="11" t="s">
        <v>8</v>
      </c>
      <c r="D7" s="11" t="s">
        <v>9</v>
      </c>
      <c r="E7" s="11" t="s">
        <v>10</v>
      </c>
      <c r="F7" s="11" t="s">
        <v>33</v>
      </c>
      <c r="G7" s="11" t="s">
        <v>163</v>
      </c>
      <c r="H7" s="11" t="s">
        <v>268</v>
      </c>
      <c r="I7" s="11" t="s">
        <v>11</v>
      </c>
      <c r="J7" s="11" t="s">
        <v>12</v>
      </c>
      <c r="K7" s="11" t="s">
        <v>13</v>
      </c>
      <c r="L7" s="11" t="s">
        <v>14</v>
      </c>
      <c r="M7" s="11" t="s">
        <v>15</v>
      </c>
      <c r="N7" s="11" t="s">
        <v>16</v>
      </c>
      <c r="O7" s="11" t="s">
        <v>17</v>
      </c>
      <c r="P7" s="11" t="s">
        <v>18</v>
      </c>
      <c r="Q7" s="11" t="s">
        <v>19</v>
      </c>
      <c r="R7" s="11" t="s">
        <v>20</v>
      </c>
      <c r="S7" s="11" t="s">
        <v>21</v>
      </c>
      <c r="T7" s="11" t="s">
        <v>22</v>
      </c>
      <c r="U7" s="11" t="s">
        <v>23</v>
      </c>
      <c r="V7" s="11" t="s">
        <v>24</v>
      </c>
      <c r="W7" s="11" t="s">
        <v>25</v>
      </c>
      <c r="X7" s="11" t="s">
        <v>26</v>
      </c>
      <c r="Y7" s="11" t="s">
        <v>27</v>
      </c>
      <c r="Z7" s="11" t="s">
        <v>28</v>
      </c>
      <c r="AA7" s="11" t="s">
        <v>29</v>
      </c>
      <c r="AB7" s="11" t="s">
        <v>30</v>
      </c>
      <c r="AC7" s="11" t="s">
        <v>48</v>
      </c>
      <c r="AD7" s="11" t="s">
        <v>49</v>
      </c>
      <c r="AE7" s="11" t="s">
        <v>50</v>
      </c>
      <c r="AF7" s="11" t="s">
        <v>51</v>
      </c>
      <c r="AG7" s="11" t="s">
        <v>52</v>
      </c>
      <c r="AH7" s="11" t="s">
        <v>53</v>
      </c>
      <c r="AI7" s="11" t="s">
        <v>54</v>
      </c>
      <c r="AJ7" s="11" t="s">
        <v>55</v>
      </c>
      <c r="AK7" s="11" t="s">
        <v>56</v>
      </c>
      <c r="AL7" s="11" t="s">
        <v>57</v>
      </c>
    </row>
    <row r="8" spans="1:38" s="17" customFormat="1" ht="48" x14ac:dyDescent="0.25">
      <c r="A8" s="14" t="s">
        <v>158</v>
      </c>
      <c r="B8" s="14" t="s">
        <v>158</v>
      </c>
      <c r="C8" s="14" t="s">
        <v>158</v>
      </c>
      <c r="D8" s="14" t="s">
        <v>158</v>
      </c>
      <c r="E8" s="14" t="s">
        <v>158</v>
      </c>
      <c r="F8" s="14" t="s">
        <v>158</v>
      </c>
      <c r="G8" s="15" t="s">
        <v>146</v>
      </c>
      <c r="H8" s="15" t="s">
        <v>146</v>
      </c>
      <c r="I8" s="238" t="s">
        <v>301</v>
      </c>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40"/>
      <c r="AL8" s="15"/>
    </row>
    <row r="9" spans="1:38" x14ac:dyDescent="0.25">
      <c r="A9" s="24" t="s">
        <v>61</v>
      </c>
      <c r="B9" s="32"/>
      <c r="C9" s="32"/>
      <c r="D9" s="32"/>
      <c r="E9" s="32"/>
      <c r="F9" s="33">
        <f>SUM(F10:F34)</f>
        <v>2608897</v>
      </c>
      <c r="G9" s="33">
        <f>SUM(G10:G34)</f>
        <v>3689492.7199999997</v>
      </c>
      <c r="H9" s="130">
        <f>IF(G9&gt;0,G9/F9,0)</f>
        <v>1.4141963902752772</v>
      </c>
      <c r="I9" s="34">
        <f>SUM(I10:I34)</f>
        <v>81197.649999999994</v>
      </c>
      <c r="J9" s="34">
        <f t="shared" ref="J9:AL9" si="0">SUM(J10:J34)</f>
        <v>186777.19</v>
      </c>
      <c r="K9" s="34">
        <f t="shared" si="0"/>
        <v>154168</v>
      </c>
      <c r="L9" s="34">
        <f t="shared" si="0"/>
        <v>96710.84</v>
      </c>
      <c r="M9" s="34">
        <f t="shared" si="0"/>
        <v>62716.490000000005</v>
      </c>
      <c r="N9" s="34">
        <f t="shared" si="0"/>
        <v>378604.3</v>
      </c>
      <c r="O9" s="34">
        <f t="shared" si="0"/>
        <v>165434.78999999998</v>
      </c>
      <c r="P9" s="34">
        <f t="shared" si="0"/>
        <v>233742.03000000003</v>
      </c>
      <c r="Q9" s="34">
        <f t="shared" si="0"/>
        <v>145004.53</v>
      </c>
      <c r="R9" s="34">
        <f t="shared" si="0"/>
        <v>116033</v>
      </c>
      <c r="S9" s="34">
        <f t="shared" si="0"/>
        <v>317809.43</v>
      </c>
      <c r="T9" s="34">
        <f t="shared" si="0"/>
        <v>180307.97</v>
      </c>
      <c r="U9" s="34">
        <f t="shared" si="0"/>
        <v>188768.32</v>
      </c>
      <c r="V9" s="34">
        <f t="shared" si="0"/>
        <v>284557.39</v>
      </c>
      <c r="W9" s="34">
        <f t="shared" si="0"/>
        <v>280947.20999999996</v>
      </c>
      <c r="X9" s="34">
        <f t="shared" si="0"/>
        <v>179814.03</v>
      </c>
      <c r="Y9" s="34">
        <f t="shared" si="0"/>
        <v>52583.74</v>
      </c>
      <c r="Z9" s="34">
        <f t="shared" si="0"/>
        <v>40130.53</v>
      </c>
      <c r="AA9" s="34">
        <f t="shared" si="0"/>
        <v>143551.91999999998</v>
      </c>
      <c r="AB9" s="34">
        <f t="shared" si="0"/>
        <v>40239.879999999997</v>
      </c>
      <c r="AC9" s="34">
        <f t="shared" si="0"/>
        <v>82575.67</v>
      </c>
      <c r="AD9" s="34">
        <f t="shared" si="0"/>
        <v>277817.81</v>
      </c>
      <c r="AE9" s="34">
        <f t="shared" si="0"/>
        <v>0</v>
      </c>
      <c r="AF9" s="34">
        <f t="shared" si="0"/>
        <v>0</v>
      </c>
      <c r="AG9" s="34">
        <f t="shared" si="0"/>
        <v>0</v>
      </c>
      <c r="AH9" s="34">
        <f t="shared" si="0"/>
        <v>0</v>
      </c>
      <c r="AI9" s="34">
        <f t="shared" si="0"/>
        <v>0</v>
      </c>
      <c r="AJ9" s="34">
        <f t="shared" si="0"/>
        <v>0</v>
      </c>
      <c r="AK9" s="34">
        <f t="shared" si="0"/>
        <v>0</v>
      </c>
      <c r="AL9" s="34">
        <f t="shared" si="0"/>
        <v>0</v>
      </c>
    </row>
    <row r="10" spans="1:38" x14ac:dyDescent="0.25">
      <c r="A10" s="27" t="str">
        <f>'VPS1'!A9</f>
        <v>KELM-LEADER-19.2-SAVA-1</v>
      </c>
      <c r="B10" s="28" t="str">
        <f>'VPS1'!B9</f>
        <v>KELM</v>
      </c>
      <c r="C10" s="28">
        <f>'VPS1'!C9</f>
        <v>3</v>
      </c>
      <c r="D10" s="27" t="str">
        <f>'VPS1'!D9</f>
        <v>NVO socialinio verslo kūrimas ir plėtra</v>
      </c>
      <c r="E10" s="27" t="str">
        <f>'VPS1'!E9</f>
        <v>LEADER-19.2-SAVA-1</v>
      </c>
      <c r="F10" s="5">
        <f>'VPS1'!F9</f>
        <v>198244</v>
      </c>
      <c r="G10" s="5">
        <f>SUM(I10:AL10)</f>
        <v>210981.38</v>
      </c>
      <c r="H10" s="141">
        <f>IF(G10&gt;0,G10/F10,0)</f>
        <v>1.0642510239906378</v>
      </c>
      <c r="I10" s="149"/>
      <c r="J10" s="149"/>
      <c r="K10" s="149"/>
      <c r="L10" s="149"/>
      <c r="M10" s="149"/>
      <c r="N10" s="149">
        <v>144505.29999999999</v>
      </c>
      <c r="O10" s="149"/>
      <c r="P10" s="149"/>
      <c r="Q10" s="149"/>
      <c r="R10" s="149"/>
      <c r="S10" s="149"/>
      <c r="T10" s="149">
        <v>66476.08</v>
      </c>
      <c r="U10" s="149"/>
      <c r="V10" s="149"/>
      <c r="W10" s="149"/>
      <c r="X10" s="149"/>
      <c r="Y10" s="149"/>
      <c r="Z10" s="149"/>
      <c r="AA10" s="149"/>
      <c r="AB10" s="149"/>
      <c r="AC10" s="149"/>
      <c r="AD10" s="149"/>
      <c r="AE10" s="149"/>
      <c r="AF10" s="149"/>
      <c r="AG10" s="149"/>
      <c r="AH10" s="149"/>
      <c r="AI10" s="149"/>
      <c r="AJ10" s="149"/>
      <c r="AK10" s="149"/>
      <c r="AL10" s="149"/>
    </row>
    <row r="11" spans="1:38" x14ac:dyDescent="0.25">
      <c r="A11" s="27" t="str">
        <f>'VPS1'!A10</f>
        <v>KELM-LEADER-19.2-SAVA-2</v>
      </c>
      <c r="B11" s="28" t="str">
        <f>'VPS1'!B10</f>
        <v>KELM</v>
      </c>
      <c r="C11" s="28">
        <f>'VPS1'!C10</f>
        <v>3</v>
      </c>
      <c r="D11" s="27" t="str">
        <f>'VPS1'!D10</f>
        <v>Privataus sektoriaus socialinio verslo kūrimas</v>
      </c>
      <c r="E11" s="27" t="str">
        <f>'VPS1'!E10</f>
        <v>LEADER-19.2-SAVA-2</v>
      </c>
      <c r="F11" s="5">
        <f>'VPS1'!F10</f>
        <v>73159</v>
      </c>
      <c r="G11" s="5">
        <f t="shared" ref="G11:G34" si="1">SUM(I11:AL11)</f>
        <v>140860.29</v>
      </c>
      <c r="H11" s="141">
        <f t="shared" ref="H11:H34" si="2">IF(G11&gt;0,G11/F11,0)</f>
        <v>1.9253993356934895</v>
      </c>
      <c r="I11" s="149"/>
      <c r="J11" s="149"/>
      <c r="K11" s="149"/>
      <c r="L11" s="149"/>
      <c r="M11" s="149"/>
      <c r="N11" s="149"/>
      <c r="O11" s="149"/>
      <c r="P11" s="149">
        <v>140860.29</v>
      </c>
      <c r="Q11" s="149"/>
      <c r="R11" s="149"/>
      <c r="S11" s="149"/>
      <c r="T11" s="149"/>
      <c r="U11" s="149"/>
      <c r="V11" s="149"/>
      <c r="W11" s="149"/>
      <c r="X11" s="149"/>
      <c r="Y11" s="149"/>
      <c r="Z11" s="149"/>
      <c r="AA11" s="149"/>
      <c r="AB11" s="149"/>
      <c r="AC11" s="149"/>
      <c r="AD11" s="149"/>
      <c r="AE11" s="149"/>
      <c r="AF11" s="149"/>
      <c r="AG11" s="149"/>
      <c r="AH11" s="149"/>
      <c r="AI11" s="149"/>
      <c r="AJ11" s="149"/>
      <c r="AK11" s="149"/>
      <c r="AL11" s="149"/>
    </row>
    <row r="12" spans="1:38" x14ac:dyDescent="0.25">
      <c r="A12" s="27" t="str">
        <f>'VPS1'!A11</f>
        <v>KELM-LEADER-19.2-SAVA-3</v>
      </c>
      <c r="B12" s="28" t="str">
        <f>'VPS1'!B11</f>
        <v>KELM</v>
      </c>
      <c r="C12" s="28">
        <f>'VPS1'!C11</f>
        <v>3</v>
      </c>
      <c r="D12" s="27" t="str">
        <f>'VPS1'!D11</f>
        <v>Vietos projektų pareiškėjų ir vykdytojų mokymas, įgūdžių įgijimas</v>
      </c>
      <c r="E12" s="27" t="str">
        <f>'VPS1'!E11</f>
        <v>LEADER-19.2-SAVA-3</v>
      </c>
      <c r="F12" s="5">
        <f>'VPS1'!F11</f>
        <v>70356</v>
      </c>
      <c r="G12" s="5">
        <f t="shared" si="1"/>
        <v>170038.59999999998</v>
      </c>
      <c r="H12" s="141">
        <f t="shared" si="2"/>
        <v>2.4168315424412983</v>
      </c>
      <c r="I12" s="147"/>
      <c r="J12" s="147"/>
      <c r="K12" s="147"/>
      <c r="L12" s="147"/>
      <c r="M12" s="212">
        <v>43324</v>
      </c>
      <c r="N12" s="147"/>
      <c r="O12" s="147"/>
      <c r="P12" s="147"/>
      <c r="Q12" s="147"/>
      <c r="R12" s="147"/>
      <c r="S12" s="147">
        <v>96873.919999999998</v>
      </c>
      <c r="T12" s="147"/>
      <c r="U12" s="147"/>
      <c r="V12" s="149">
        <v>29840.68</v>
      </c>
      <c r="W12" s="149"/>
      <c r="X12" s="149"/>
      <c r="Y12" s="149"/>
      <c r="Z12" s="149"/>
      <c r="AA12" s="149"/>
      <c r="AB12" s="149"/>
      <c r="AC12" s="149"/>
      <c r="AD12" s="149"/>
      <c r="AE12" s="149"/>
      <c r="AF12" s="149"/>
      <c r="AG12" s="149"/>
      <c r="AH12" s="149"/>
      <c r="AI12" s="149"/>
      <c r="AJ12" s="149"/>
      <c r="AK12" s="149"/>
      <c r="AL12" s="149"/>
    </row>
    <row r="13" spans="1:38" x14ac:dyDescent="0.25">
      <c r="A13" s="27" t="str">
        <f>'VPS1'!A12</f>
        <v>KELM-LEADER-19.2-SAVA-5</v>
      </c>
      <c r="B13" s="28" t="str">
        <f>'VPS1'!B12</f>
        <v>KELM</v>
      </c>
      <c r="C13" s="28">
        <f>'VPS1'!C12</f>
        <v>1</v>
      </c>
      <c r="D13" s="27" t="str">
        <f>'VPS1'!D12</f>
        <v>Jaunimo užimtumo ir integravimosi į vietos bendruomenes veiklų rėmimas</v>
      </c>
      <c r="E13" s="27" t="str">
        <f>'VPS1'!E12</f>
        <v>LEADER-19.2-SAVA-5</v>
      </c>
      <c r="F13" s="5">
        <f>'VPS1'!F12</f>
        <v>0</v>
      </c>
      <c r="G13" s="5">
        <f t="shared" si="1"/>
        <v>0</v>
      </c>
      <c r="H13" s="141">
        <f t="shared" si="2"/>
        <v>0</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row>
    <row r="14" spans="1:38" x14ac:dyDescent="0.25">
      <c r="A14" s="27" t="str">
        <f>'VPS1'!A13</f>
        <v>KELM-LEADER-19.2-SAVA-5.1</v>
      </c>
      <c r="B14" s="28" t="str">
        <f>'VPS1'!B13</f>
        <v>KELM</v>
      </c>
      <c r="C14" s="28">
        <f>'VPS1'!C13</f>
        <v>2</v>
      </c>
      <c r="D14" s="27" t="str">
        <f>'VPS1'!D13</f>
        <v>Parama laisvalaikio, sporto, kultūros ir neformalaus švietimo iniciatyvų skatinimui</v>
      </c>
      <c r="E14" s="27" t="str">
        <f>'VPS1'!E13</f>
        <v>LEADER-19.2-SAVA-5.1</v>
      </c>
      <c r="F14" s="5">
        <f>'VPS1'!F13</f>
        <v>102759</v>
      </c>
      <c r="G14" s="5">
        <f t="shared" si="1"/>
        <v>116062.77999999998</v>
      </c>
      <c r="H14" s="141">
        <f t="shared" si="2"/>
        <v>1.1294658375422102</v>
      </c>
      <c r="I14" s="149"/>
      <c r="J14" s="149">
        <v>60719.63</v>
      </c>
      <c r="K14" s="149"/>
      <c r="L14" s="149"/>
      <c r="M14" s="149"/>
      <c r="N14" s="149"/>
      <c r="O14" s="149"/>
      <c r="P14" s="149"/>
      <c r="Q14" s="149">
        <v>30942.39</v>
      </c>
      <c r="R14" s="149">
        <v>24400.76</v>
      </c>
      <c r="S14" s="149"/>
      <c r="T14" s="149"/>
      <c r="U14" s="149"/>
      <c r="V14" s="149"/>
      <c r="W14" s="149"/>
      <c r="X14" s="149"/>
      <c r="Y14" s="149"/>
      <c r="Z14" s="149"/>
      <c r="AA14" s="149"/>
      <c r="AB14" s="149"/>
      <c r="AC14" s="149"/>
      <c r="AD14" s="149"/>
      <c r="AE14" s="149"/>
      <c r="AF14" s="149"/>
      <c r="AG14" s="149"/>
      <c r="AH14" s="149"/>
      <c r="AI14" s="149"/>
      <c r="AJ14" s="149"/>
      <c r="AK14" s="149"/>
      <c r="AL14" s="149"/>
    </row>
    <row r="15" spans="1:38" x14ac:dyDescent="0.25">
      <c r="A15" s="27" t="str">
        <f>'VPS1'!A14</f>
        <v>KELM-LEADER-19.2-SAVA-5.2</v>
      </c>
      <c r="B15" s="28" t="str">
        <f>'VPS1'!B14</f>
        <v>KELM</v>
      </c>
      <c r="C15" s="28">
        <f>'VPS1'!C14</f>
        <v>2</v>
      </c>
      <c r="D15" s="27" t="str">
        <f>'VPS1'!D14</f>
        <v>Parama jaunimo verslumo iniciatyvų kūrimuisi</v>
      </c>
      <c r="E15" s="27" t="str">
        <f>'VPS1'!E14</f>
        <v>LEADER-19.2-SAVA-5.2</v>
      </c>
      <c r="F15" s="5">
        <f>'VPS1'!F14</f>
        <v>37595</v>
      </c>
      <c r="G15" s="5">
        <f t="shared" si="1"/>
        <v>56809.509999999995</v>
      </c>
      <c r="H15" s="141">
        <f t="shared" si="2"/>
        <v>1.511092166511504</v>
      </c>
      <c r="I15" s="149"/>
      <c r="J15" s="149"/>
      <c r="K15" s="149"/>
      <c r="L15" s="149"/>
      <c r="M15" s="149">
        <v>19392.490000000002</v>
      </c>
      <c r="N15" s="149"/>
      <c r="O15" s="149"/>
      <c r="P15" s="149"/>
      <c r="Q15" s="149"/>
      <c r="R15" s="149">
        <v>37417.019999999997</v>
      </c>
      <c r="S15" s="149"/>
      <c r="T15" s="149"/>
      <c r="U15" s="149"/>
      <c r="V15" s="149"/>
      <c r="W15" s="149"/>
      <c r="X15" s="149"/>
      <c r="Y15" s="149"/>
      <c r="Z15" s="149"/>
      <c r="AA15" s="149"/>
      <c r="AB15" s="149"/>
      <c r="AC15" s="149"/>
      <c r="AD15" s="149"/>
      <c r="AE15" s="149"/>
      <c r="AF15" s="149"/>
      <c r="AG15" s="149"/>
      <c r="AH15" s="149"/>
      <c r="AI15" s="149"/>
      <c r="AJ15" s="149"/>
      <c r="AK15" s="149"/>
      <c r="AL15" s="149"/>
    </row>
    <row r="16" spans="1:38" x14ac:dyDescent="0.25">
      <c r="A16" s="27" t="str">
        <f>'VPS1'!A15</f>
        <v>KELM-LEADER-19.2-SAVA-6</v>
      </c>
      <c r="B16" s="28" t="str">
        <f>'VPS1'!B15</f>
        <v>KELM</v>
      </c>
      <c r="C16" s="28">
        <f>'VPS1'!C15</f>
        <v>1</v>
      </c>
      <c r="D16" s="27" t="str">
        <f>'VPS1'!D15</f>
        <v>Privataus verslo sektoriaus ekonominio gyvybingumo skatinimas</v>
      </c>
      <c r="E16" s="27" t="str">
        <f>'VPS1'!E15</f>
        <v>LEADER-19.2-SAVA-6</v>
      </c>
      <c r="F16" s="5">
        <f>'VPS1'!F15</f>
        <v>0</v>
      </c>
      <c r="G16" s="5">
        <f t="shared" si="1"/>
        <v>0</v>
      </c>
      <c r="H16" s="141">
        <f t="shared" si="2"/>
        <v>0</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row>
    <row r="17" spans="1:38" x14ac:dyDescent="0.25">
      <c r="A17" s="27" t="str">
        <f>'VPS1'!A16</f>
        <v>KELM-LEADER-19.2-SAVA-6.1</v>
      </c>
      <c r="B17" s="28" t="str">
        <f>'VPS1'!B16</f>
        <v>KELM</v>
      </c>
      <c r="C17" s="28">
        <f>'VPS1'!C16</f>
        <v>2</v>
      </c>
      <c r="D17" s="27" t="str">
        <f>'VPS1'!D16</f>
        <v>Parama alternatyvių žemės ūkio veiklų vykdymui</v>
      </c>
      <c r="E17" s="27" t="str">
        <f>'VPS1'!E16</f>
        <v>LEADER-19.2-SAVA-6.1</v>
      </c>
      <c r="F17" s="5">
        <f>'VPS1'!F16</f>
        <v>854918</v>
      </c>
      <c r="G17" s="5">
        <f t="shared" si="1"/>
        <v>1233516.6300000001</v>
      </c>
      <c r="H17" s="141">
        <f t="shared" si="2"/>
        <v>1.4428478871657868</v>
      </c>
      <c r="I17" s="149"/>
      <c r="J17" s="149"/>
      <c r="K17" s="149">
        <v>87341</v>
      </c>
      <c r="L17" s="149"/>
      <c r="M17" s="149"/>
      <c r="N17" s="149"/>
      <c r="O17" s="149">
        <v>131348.12</v>
      </c>
      <c r="P17" s="149"/>
      <c r="Q17" s="149"/>
      <c r="R17" s="149"/>
      <c r="S17" s="149"/>
      <c r="T17" s="149"/>
      <c r="U17" s="149">
        <v>188768.32</v>
      </c>
      <c r="V17" s="149"/>
      <c r="W17" s="149">
        <v>109397.55</v>
      </c>
      <c r="X17" s="149">
        <v>123938.99</v>
      </c>
      <c r="Y17" s="149">
        <v>39064.5</v>
      </c>
      <c r="Z17" s="149">
        <v>40130.53</v>
      </c>
      <c r="AA17" s="149">
        <v>112894.26</v>
      </c>
      <c r="AB17" s="149">
        <v>40239.879999999997</v>
      </c>
      <c r="AC17" s="149">
        <v>82575.67</v>
      </c>
      <c r="AD17" s="149">
        <v>277817.81</v>
      </c>
      <c r="AE17" s="149"/>
      <c r="AF17" s="149"/>
      <c r="AG17" s="149"/>
      <c r="AH17" s="149"/>
      <c r="AI17" s="149"/>
      <c r="AJ17" s="149"/>
      <c r="AK17" s="149"/>
      <c r="AL17" s="149"/>
    </row>
    <row r="18" spans="1:38" x14ac:dyDescent="0.25">
      <c r="A18" s="27" t="str">
        <f>'VPS1'!A17</f>
        <v>KELM-LEADER-19.2-SAVA-6.2</v>
      </c>
      <c r="B18" s="28" t="str">
        <f>'VPS1'!B17</f>
        <v>KELM</v>
      </c>
      <c r="C18" s="28">
        <f>'VPS1'!C17</f>
        <v>2</v>
      </c>
      <c r="D18" s="27" t="str">
        <f>'VPS1'!D17</f>
        <v>Parama žemės ūkio produktų perdirbimui</v>
      </c>
      <c r="E18" s="27" t="str">
        <f>'VPS1'!E17</f>
        <v>LEADER-19.2-SAVA-6.2</v>
      </c>
      <c r="F18" s="5">
        <f>'VPS1'!F17</f>
        <v>0</v>
      </c>
      <c r="G18" s="5">
        <f t="shared" si="1"/>
        <v>100913.67</v>
      </c>
      <c r="H18" s="141" t="e">
        <f t="shared" si="2"/>
        <v>#DIV/0!</v>
      </c>
      <c r="I18" s="149"/>
      <c r="J18" s="149"/>
      <c r="K18" s="149">
        <v>66827</v>
      </c>
      <c r="L18" s="149"/>
      <c r="M18" s="149"/>
      <c r="N18" s="149"/>
      <c r="O18" s="149">
        <v>34086.67</v>
      </c>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row>
    <row r="19" spans="1:38" x14ac:dyDescent="0.25">
      <c r="A19" s="27" t="str">
        <f>'VPS1'!A18</f>
        <v>KELM-LEADER-19.2-SAVA-7</v>
      </c>
      <c r="B19" s="28" t="str">
        <f>'VPS1'!B18</f>
        <v>KELM</v>
      </c>
      <c r="C19" s="28">
        <f>'VPS1'!C18</f>
        <v>1</v>
      </c>
      <c r="D19" s="27" t="str">
        <f>'VPS1'!D18</f>
        <v>Bendruomenių ir kitų pelno nesiekiančių organziacijų verslo iniciatyvų kūrimosi skatinimas</v>
      </c>
      <c r="E19" s="27" t="str">
        <f>'VPS1'!E18</f>
        <v>LEADER-19.2-SAVA-7</v>
      </c>
      <c r="F19" s="5">
        <f>'VPS1'!F18</f>
        <v>0</v>
      </c>
      <c r="G19" s="5">
        <f t="shared" si="1"/>
        <v>0</v>
      </c>
      <c r="H19" s="141">
        <f t="shared" si="2"/>
        <v>0</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row>
    <row r="20" spans="1:38" x14ac:dyDescent="0.25">
      <c r="A20" s="27" t="str">
        <f>'VPS1'!A19</f>
        <v>KELM-LEADER-19.2-SAVA-7.1</v>
      </c>
      <c r="B20" s="28" t="str">
        <f>'VPS1'!B19</f>
        <v>KELM</v>
      </c>
      <c r="C20" s="28">
        <f>'VPS1'!C19</f>
        <v>2</v>
      </c>
      <c r="D20" s="27" t="str">
        <f>'VPS1'!D19</f>
        <v>Parama buitinių ir kitų paslaugų plėtrai kaimo vietovėse</v>
      </c>
      <c r="E20" s="27" t="str">
        <f>'VPS1'!E19</f>
        <v>LEADER-19.2-SAVA-7.1</v>
      </c>
      <c r="F20" s="5">
        <f>'VPS1'!F19</f>
        <v>771269</v>
      </c>
      <c r="G20" s="5">
        <f t="shared" si="1"/>
        <v>948212.63</v>
      </c>
      <c r="H20" s="141">
        <f t="shared" si="2"/>
        <v>1.2294188279316296</v>
      </c>
      <c r="I20" s="149"/>
      <c r="J20" s="149"/>
      <c r="K20" s="149"/>
      <c r="L20" s="149"/>
      <c r="M20" s="149"/>
      <c r="N20" s="149">
        <v>234099</v>
      </c>
      <c r="O20" s="149"/>
      <c r="P20" s="149">
        <v>92881.74</v>
      </c>
      <c r="Q20" s="149">
        <v>58520</v>
      </c>
      <c r="R20" s="149"/>
      <c r="S20" s="149">
        <v>220935.51</v>
      </c>
      <c r="T20" s="149"/>
      <c r="U20" s="149"/>
      <c r="V20" s="149">
        <v>169512.59</v>
      </c>
      <c r="W20" s="149">
        <v>116388.75</v>
      </c>
      <c r="X20" s="149">
        <v>55875.040000000001</v>
      </c>
      <c r="Y20" s="149"/>
      <c r="Z20" s="149"/>
      <c r="AA20" s="149"/>
      <c r="AB20" s="149"/>
      <c r="AC20" s="149"/>
      <c r="AD20" s="149"/>
      <c r="AE20" s="149"/>
      <c r="AF20" s="149"/>
      <c r="AG20" s="149"/>
      <c r="AH20" s="149"/>
      <c r="AI20" s="149"/>
      <c r="AJ20" s="149"/>
      <c r="AK20" s="149"/>
      <c r="AL20" s="149"/>
    </row>
    <row r="21" spans="1:38" x14ac:dyDescent="0.25">
      <c r="A21" s="27" t="str">
        <f>'VPS1'!A20</f>
        <v>KELM-LEADER-19.2-SAVA-7.2</v>
      </c>
      <c r="B21" s="28" t="str">
        <f>'VPS1'!B20</f>
        <v>KELM</v>
      </c>
      <c r="C21" s="28">
        <f>'VPS1'!C20</f>
        <v>2</v>
      </c>
      <c r="D21" s="27" t="str">
        <f>'VPS1'!D20</f>
        <v>Parama maisto tiekimo grandinės organizavimui ir žemės ūkio perdirbimui</v>
      </c>
      <c r="E21" s="27" t="str">
        <f>'VPS1'!E20</f>
        <v>LEADER-19.2-SAVA-7.2</v>
      </c>
      <c r="F21" s="5">
        <f>'VPS1'!F20</f>
        <v>113832</v>
      </c>
      <c r="G21" s="5">
        <f t="shared" si="1"/>
        <v>169374.03</v>
      </c>
      <c r="H21" s="141">
        <f t="shared" si="2"/>
        <v>1.487929843980603</v>
      </c>
      <c r="I21" s="149"/>
      <c r="J21" s="149"/>
      <c r="K21" s="149"/>
      <c r="L21" s="149"/>
      <c r="M21" s="149"/>
      <c r="N21" s="149"/>
      <c r="O21" s="149"/>
      <c r="P21" s="149"/>
      <c r="Q21" s="149">
        <v>55542.14</v>
      </c>
      <c r="R21" s="149"/>
      <c r="S21" s="149"/>
      <c r="T21" s="149">
        <v>113831.89</v>
      </c>
      <c r="U21" s="149"/>
      <c r="V21" s="149"/>
      <c r="W21" s="149"/>
      <c r="X21" s="149"/>
      <c r="Y21" s="149"/>
      <c r="Z21" s="149"/>
      <c r="AA21" s="149"/>
      <c r="AB21" s="149"/>
      <c r="AC21" s="149"/>
      <c r="AD21" s="149"/>
      <c r="AE21" s="149"/>
      <c r="AF21" s="149"/>
      <c r="AG21" s="149"/>
      <c r="AH21" s="149"/>
      <c r="AI21" s="149"/>
      <c r="AJ21" s="149"/>
      <c r="AK21" s="149"/>
      <c r="AL21" s="149"/>
    </row>
    <row r="22" spans="1:38" x14ac:dyDescent="0.25">
      <c r="A22" s="27" t="str">
        <f>'VPS1'!A21</f>
        <v>KELM-LEADER-19.2-SAVA-8</v>
      </c>
      <c r="B22" s="28" t="str">
        <f>'VPS1'!B21</f>
        <v>KELM</v>
      </c>
      <c r="C22" s="28">
        <f>'VPS1'!C21</f>
        <v>1</v>
      </c>
      <c r="D22" s="27" t="str">
        <f>'VPS1'!D21</f>
        <v>Kaimo tradicijų puoselėjimas, mokomųjų, švietėjiškų veiklų rėmimas</v>
      </c>
      <c r="E22" s="27" t="str">
        <f>'VPS1'!E21</f>
        <v>LEADER-19.2-SAVA-8</v>
      </c>
      <c r="F22" s="5">
        <f>'VPS1'!F21</f>
        <v>0</v>
      </c>
      <c r="G22" s="5">
        <f t="shared" si="1"/>
        <v>0</v>
      </c>
      <c r="H22" s="141">
        <f t="shared" si="2"/>
        <v>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row>
    <row r="23" spans="1:38" x14ac:dyDescent="0.25">
      <c r="A23" s="27" t="str">
        <f>'VPS1'!A22</f>
        <v>KELM-LEADER-19.2-SAVA-8.1</v>
      </c>
      <c r="B23" s="28" t="str">
        <f>'VPS1'!B22</f>
        <v>KELM</v>
      </c>
      <c r="C23" s="28">
        <f>'VPS1'!C22</f>
        <v>2</v>
      </c>
      <c r="D23" s="27" t="str">
        <f>'VPS1'!D22</f>
        <v>Kultūros savitumo ir tradicijų išsaugojimas, sveikos gyvensos ir aktyvaus poilsio</v>
      </c>
      <c r="E23" s="27" t="str">
        <f>'VPS1'!E22</f>
        <v>LEADER-19.2-SAVA-8.1</v>
      </c>
      <c r="F23" s="5">
        <f>'VPS1'!F22</f>
        <v>179857</v>
      </c>
      <c r="G23" s="5">
        <f t="shared" si="1"/>
        <v>196030.17</v>
      </c>
      <c r="H23" s="141">
        <f t="shared" si="2"/>
        <v>1.0899223827818767</v>
      </c>
      <c r="I23" s="149"/>
      <c r="J23" s="149"/>
      <c r="K23" s="149"/>
      <c r="L23" s="149">
        <v>38514.04</v>
      </c>
      <c r="M23" s="149"/>
      <c r="N23" s="149"/>
      <c r="O23" s="149"/>
      <c r="P23" s="149"/>
      <c r="Q23" s="149"/>
      <c r="R23" s="149">
        <v>54215.22</v>
      </c>
      <c r="S23" s="149"/>
      <c r="T23" s="149"/>
      <c r="U23" s="149"/>
      <c r="V23" s="149">
        <v>30945.45</v>
      </c>
      <c r="W23" s="149">
        <v>28178.560000000001</v>
      </c>
      <c r="X23" s="149"/>
      <c r="Y23" s="149">
        <v>13519.24</v>
      </c>
      <c r="Z23" s="149"/>
      <c r="AA23" s="149">
        <v>30657.66</v>
      </c>
      <c r="AB23" s="149"/>
      <c r="AC23" s="149"/>
      <c r="AD23" s="149"/>
      <c r="AE23" s="149"/>
      <c r="AF23" s="149"/>
      <c r="AG23" s="149"/>
      <c r="AH23" s="149"/>
      <c r="AI23" s="149"/>
      <c r="AJ23" s="149"/>
      <c r="AK23" s="149"/>
      <c r="AL23" s="149"/>
    </row>
    <row r="24" spans="1:38" x14ac:dyDescent="0.25">
      <c r="A24" s="27" t="str">
        <f>'VPS1'!A23</f>
        <v>KELM-LEADER-19.2-SAVA-8.2</v>
      </c>
      <c r="B24" s="28" t="str">
        <f>'VPS1'!B23</f>
        <v>KELM</v>
      </c>
      <c r="C24" s="28">
        <f>'VPS1'!C23</f>
        <v>2</v>
      </c>
      <c r="D24" s="27" t="str">
        <f>'VPS1'!D23</f>
        <v>Laisvalaikio ir turizmo veiklų skatinimas saugomose teritorijose</v>
      </c>
      <c r="E24" s="27" t="str">
        <f>'VPS1'!E23</f>
        <v>LEADER-19.2-SAVA-8.2</v>
      </c>
      <c r="F24" s="5">
        <f>'VPS1'!F23</f>
        <v>29227</v>
      </c>
      <c r="G24" s="5">
        <f t="shared" si="1"/>
        <v>29232</v>
      </c>
      <c r="H24" s="141">
        <f t="shared" si="2"/>
        <v>1.0001710746912102</v>
      </c>
      <c r="I24" s="149"/>
      <c r="J24" s="149">
        <v>14632</v>
      </c>
      <c r="K24" s="149"/>
      <c r="L24" s="149">
        <v>14600</v>
      </c>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row>
    <row r="25" spans="1:38" x14ac:dyDescent="0.25">
      <c r="A25" s="27" t="str">
        <f>'VPS1'!A24</f>
        <v>KELM-LEADER-19.2-SAVA-9</v>
      </c>
      <c r="B25" s="28" t="str">
        <f>'VPS1'!B24</f>
        <v>KELM</v>
      </c>
      <c r="C25" s="28">
        <f>'VPS1'!C24</f>
        <v>3</v>
      </c>
      <c r="D25" s="27" t="str">
        <f>'VPS1'!D24</f>
        <v>Pagrindinės paslaugos ir kaimų atnaujinimas kaimo vietovėse</v>
      </c>
      <c r="E25" s="27" t="str">
        <f>'VPS1'!E24</f>
        <v>LEADER-19.2-SAVA-9</v>
      </c>
      <c r="F25" s="5">
        <f>'VPS1'!F24</f>
        <v>177681</v>
      </c>
      <c r="G25" s="5">
        <f t="shared" si="1"/>
        <v>317461.02999999997</v>
      </c>
      <c r="H25" s="141">
        <f t="shared" si="2"/>
        <v>1.7866909236215462</v>
      </c>
      <c r="I25" s="149">
        <v>81197.649999999994</v>
      </c>
      <c r="J25" s="149">
        <v>111425.56</v>
      </c>
      <c r="K25" s="149"/>
      <c r="L25" s="149">
        <v>43596.800000000003</v>
      </c>
      <c r="M25" s="149"/>
      <c r="N25" s="149"/>
      <c r="O25" s="149"/>
      <c r="P25" s="149"/>
      <c r="Q25" s="149"/>
      <c r="R25" s="149"/>
      <c r="S25" s="149"/>
      <c r="T25" s="149"/>
      <c r="U25" s="149"/>
      <c r="V25" s="149">
        <v>54258.67</v>
      </c>
      <c r="W25" s="149">
        <v>26982.35</v>
      </c>
      <c r="X25" s="149"/>
      <c r="Y25" s="149"/>
      <c r="Z25" s="149"/>
      <c r="AA25" s="149"/>
      <c r="AB25" s="149"/>
      <c r="AC25" s="149"/>
      <c r="AD25" s="149"/>
      <c r="AE25" s="149"/>
      <c r="AF25" s="149"/>
      <c r="AG25" s="149"/>
      <c r="AH25" s="149"/>
      <c r="AI25" s="149"/>
      <c r="AJ25" s="149"/>
      <c r="AK25" s="149"/>
      <c r="AL25" s="149"/>
    </row>
    <row r="26" spans="1:38" x14ac:dyDescent="0.25">
      <c r="A26" s="27" t="str">
        <f>'VPS1'!A25</f>
        <v>-</v>
      </c>
      <c r="B26" s="28">
        <f>'VPS1'!B25</f>
        <v>0</v>
      </c>
      <c r="C26" s="28">
        <f>'VPS1'!C25</f>
        <v>0</v>
      </c>
      <c r="D26" s="27">
        <f>'VPS1'!D25</f>
        <v>0</v>
      </c>
      <c r="E26" s="27">
        <f>'VPS1'!E25</f>
        <v>0</v>
      </c>
      <c r="F26" s="5">
        <f>'VPS1'!F25</f>
        <v>0</v>
      </c>
      <c r="G26" s="5">
        <f t="shared" si="1"/>
        <v>0</v>
      </c>
      <c r="H26" s="141">
        <f t="shared" si="2"/>
        <v>0</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row>
    <row r="27" spans="1:38" x14ac:dyDescent="0.25">
      <c r="A27" s="27" t="str">
        <f>'VPS1'!A26</f>
        <v>-</v>
      </c>
      <c r="B27" s="28">
        <f>'VPS1'!B26</f>
        <v>0</v>
      </c>
      <c r="C27" s="28">
        <f>'VPS1'!C26</f>
        <v>0</v>
      </c>
      <c r="D27" s="27">
        <f>'VPS1'!D26</f>
        <v>0</v>
      </c>
      <c r="E27" s="27">
        <f>'VPS1'!E26</f>
        <v>0</v>
      </c>
      <c r="F27" s="5">
        <f>'VPS1'!F26</f>
        <v>0</v>
      </c>
      <c r="G27" s="5">
        <f t="shared" si="1"/>
        <v>0</v>
      </c>
      <c r="H27" s="141">
        <f t="shared" si="2"/>
        <v>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row>
    <row r="28" spans="1:38" x14ac:dyDescent="0.25">
      <c r="A28" s="27" t="str">
        <f>'VPS1'!A27</f>
        <v>-</v>
      </c>
      <c r="B28" s="28">
        <f>'VPS1'!B27</f>
        <v>0</v>
      </c>
      <c r="C28" s="28">
        <f>'VPS1'!C27</f>
        <v>0</v>
      </c>
      <c r="D28" s="27">
        <f>'VPS1'!D27</f>
        <v>0</v>
      </c>
      <c r="E28" s="27">
        <f>'VPS1'!E27</f>
        <v>0</v>
      </c>
      <c r="F28" s="5">
        <f>'VPS1'!F27</f>
        <v>0</v>
      </c>
      <c r="G28" s="5">
        <f t="shared" si="1"/>
        <v>0</v>
      </c>
      <c r="H28" s="141">
        <f t="shared" si="2"/>
        <v>0</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row>
    <row r="29" spans="1:38" x14ac:dyDescent="0.25">
      <c r="A29" s="27" t="str">
        <f>'VPS1'!A28</f>
        <v>-</v>
      </c>
      <c r="B29" s="28">
        <f>'VPS1'!B28</f>
        <v>0</v>
      </c>
      <c r="C29" s="28">
        <f>'VPS1'!C28</f>
        <v>0</v>
      </c>
      <c r="D29" s="27">
        <f>'VPS1'!D28</f>
        <v>0</v>
      </c>
      <c r="E29" s="27">
        <f>'VPS1'!E28</f>
        <v>0</v>
      </c>
      <c r="F29" s="5">
        <f>'VPS1'!F28</f>
        <v>0</v>
      </c>
      <c r="G29" s="5">
        <f t="shared" si="1"/>
        <v>0</v>
      </c>
      <c r="H29" s="141">
        <f t="shared" si="2"/>
        <v>0</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row>
    <row r="30" spans="1:38" x14ac:dyDescent="0.25">
      <c r="A30" s="27" t="str">
        <f>'VPS1'!A29</f>
        <v>-</v>
      </c>
      <c r="B30" s="28">
        <f>'VPS1'!B29</f>
        <v>0</v>
      </c>
      <c r="C30" s="28">
        <f>'VPS1'!C29</f>
        <v>0</v>
      </c>
      <c r="D30" s="27">
        <f>'VPS1'!D29</f>
        <v>0</v>
      </c>
      <c r="E30" s="27">
        <f>'VPS1'!E29</f>
        <v>0</v>
      </c>
      <c r="F30" s="5">
        <f>'VPS1'!F29</f>
        <v>0</v>
      </c>
      <c r="G30" s="5">
        <f t="shared" si="1"/>
        <v>0</v>
      </c>
      <c r="H30" s="141">
        <f t="shared" si="2"/>
        <v>0</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row>
    <row r="31" spans="1:38" x14ac:dyDescent="0.25">
      <c r="A31" s="27" t="str">
        <f>'VPS1'!A30</f>
        <v>-</v>
      </c>
      <c r="B31" s="28">
        <f>'VPS1'!B30</f>
        <v>0</v>
      </c>
      <c r="C31" s="28">
        <f>'VPS1'!C30</f>
        <v>0</v>
      </c>
      <c r="D31" s="27">
        <f>'VPS1'!D30</f>
        <v>0</v>
      </c>
      <c r="E31" s="27">
        <f>'VPS1'!E30</f>
        <v>0</v>
      </c>
      <c r="F31" s="5">
        <f>'VPS1'!F30</f>
        <v>0</v>
      </c>
      <c r="G31" s="5">
        <f t="shared" si="1"/>
        <v>0</v>
      </c>
      <c r="H31" s="141">
        <f t="shared" si="2"/>
        <v>0</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row>
    <row r="32" spans="1:38" x14ac:dyDescent="0.25">
      <c r="A32" s="27" t="str">
        <f>'VPS1'!A31</f>
        <v>-</v>
      </c>
      <c r="B32" s="28">
        <f>'VPS1'!B31</f>
        <v>0</v>
      </c>
      <c r="C32" s="28">
        <f>'VPS1'!C31</f>
        <v>0</v>
      </c>
      <c r="D32" s="27">
        <f>'VPS1'!D31</f>
        <v>0</v>
      </c>
      <c r="E32" s="27">
        <f>'VPS1'!E31</f>
        <v>0</v>
      </c>
      <c r="F32" s="5">
        <f>'VPS1'!F31</f>
        <v>0</v>
      </c>
      <c r="G32" s="5">
        <f t="shared" si="1"/>
        <v>0</v>
      </c>
      <c r="H32" s="141">
        <f t="shared" si="2"/>
        <v>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row>
    <row r="33" spans="1:38" x14ac:dyDescent="0.25">
      <c r="A33" s="27" t="str">
        <f>'VPS1'!A32</f>
        <v>-</v>
      </c>
      <c r="B33" s="28">
        <f>'VPS1'!B32</f>
        <v>0</v>
      </c>
      <c r="C33" s="28">
        <f>'VPS1'!C32</f>
        <v>0</v>
      </c>
      <c r="D33" s="27">
        <f>'VPS1'!D32</f>
        <v>0</v>
      </c>
      <c r="E33" s="27">
        <f>'VPS1'!E32</f>
        <v>0</v>
      </c>
      <c r="F33" s="5">
        <f>'VPS1'!F32</f>
        <v>0</v>
      </c>
      <c r="G33" s="5">
        <f t="shared" si="1"/>
        <v>0</v>
      </c>
      <c r="H33" s="141">
        <f t="shared" si="2"/>
        <v>0</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row>
    <row r="34" spans="1:38" x14ac:dyDescent="0.25">
      <c r="A34" s="27" t="str">
        <f>'VPS1'!A33</f>
        <v>-</v>
      </c>
      <c r="B34" s="28">
        <f>'VPS1'!B33</f>
        <v>0</v>
      </c>
      <c r="C34" s="28">
        <f>'VPS1'!C33</f>
        <v>0</v>
      </c>
      <c r="D34" s="27">
        <f>'VPS1'!D33</f>
        <v>0</v>
      </c>
      <c r="E34" s="27">
        <f>'VPS1'!E33</f>
        <v>0</v>
      </c>
      <c r="F34" s="5">
        <f>'VPS1'!F33</f>
        <v>0</v>
      </c>
      <c r="G34" s="5">
        <f t="shared" si="1"/>
        <v>0</v>
      </c>
      <c r="H34" s="141">
        <f t="shared" si="2"/>
        <v>0</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row>
  </sheetData>
  <mergeCells count="3">
    <mergeCell ref="I6:AL6"/>
    <mergeCell ref="I8:AK8"/>
    <mergeCell ref="B1:L1"/>
  </mergeCells>
  <dataValidations count="1">
    <dataValidation type="decimal" allowBlank="1" showInputMessage="1" showErrorMessage="1" errorTitle="Neteisingai įvesta suma" error="Sumos nurodomos eurais. Centai atskiriami kableliu. Nenaudojami tarpai ar taškai tūkstančiams atskirti." prompt="Sumos nurodomos eurais. Centai atskiriami kableliu. Nenaudojami tarpai ar taškai tūkstančiams atskirti." sqref="I10:AL34" xr:uid="{00000000-0002-0000-0800-000000000000}">
      <formula1>0</formula1>
      <formula2>500000</formula2>
    </dataValidation>
  </dataValidations>
  <pageMargins left="0.7" right="0.7" top="0.75" bottom="0.75" header="0.3" footer="0.3"/>
  <pageSetup paperSize="8" scale="71" orientation="landscape" r:id="rId1"/>
  <colBreaks count="1" manualBreakCount="1">
    <brk id="13" max="33" man="1"/>
  </colBreaks>
  <ignoredErrors>
    <ignoredError sqref="H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8</vt:i4>
      </vt:variant>
    </vt:vector>
  </HeadingPairs>
  <TitlesOfParts>
    <vt:vector size="26" baseType="lpstr">
      <vt:lpstr>VPS1</vt:lpstr>
      <vt:lpstr>VPS2.1</vt:lpstr>
      <vt:lpstr>VPS2.2</vt:lpstr>
      <vt:lpstr>VPS3.1</vt:lpstr>
      <vt:lpstr>VPS3.2</vt:lpstr>
      <vt:lpstr>D1</vt:lpstr>
      <vt:lpstr>D2</vt:lpstr>
      <vt:lpstr>D3</vt:lpstr>
      <vt:lpstr>D4</vt:lpstr>
      <vt:lpstr>D5</vt:lpstr>
      <vt:lpstr>A1</vt:lpstr>
      <vt:lpstr>A2</vt:lpstr>
      <vt:lpstr>A3</vt:lpstr>
      <vt:lpstr>A4.1</vt:lpstr>
      <vt:lpstr>A4.2</vt:lpstr>
      <vt:lpstr>Kodai_VVG</vt:lpstr>
      <vt:lpstr>Kodai_priem</vt:lpstr>
      <vt:lpstr>Instrukcija</vt:lpstr>
      <vt:lpstr>'A1'!Print_Area</vt:lpstr>
      <vt:lpstr>'A2'!Print_Area</vt:lpstr>
      <vt:lpstr>'A3'!Print_Area</vt:lpstr>
      <vt:lpstr>A4.1!Print_Area</vt:lpstr>
      <vt:lpstr>A4.2!Print_Area</vt:lpstr>
      <vt:lpstr>'D3'!Print_Area</vt:lpstr>
      <vt:lpstr>'D5'!Print_Area</vt:lpstr>
      <vt:lpstr>'VPS1'!Print_Area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Estep</dc:creator>
  <cp:lastModifiedBy>Nele Zelviene</cp:lastModifiedBy>
  <dcterms:created xsi:type="dcterms:W3CDTF">2019-07-16T10:54:07Z</dcterms:created>
  <dcterms:modified xsi:type="dcterms:W3CDTF">2025-11-24T06:33:47Z</dcterms:modified>
</cp:coreProperties>
</file>